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3\"/>
    </mc:Choice>
  </mc:AlternateContent>
  <bookViews>
    <workbookView xWindow="0" yWindow="765" windowWidth="15195" windowHeight="7725" tabRatio="781"/>
  </bookViews>
  <sheets>
    <sheet name="u LIPNJU 2023." sheetId="7" r:id="rId1"/>
    <sheet name="u lipnju 2023.-prema svotama" sheetId="6" r:id="rId2"/>
    <sheet name="u lipnju 2023.-svote bez MU" sheetId="8" r:id="rId3"/>
    <sheet name="DOM u LIPNJU 2023." sheetId="11" r:id="rId4"/>
    <sheet name="kontrola (2)" sheetId="14" state="hidden" r:id="rId5"/>
  </sheets>
  <definedNames>
    <definedName name="_xlnm.Print_Area" localSheetId="3">'DOM u LIPNJU 2023.'!$A$1:$G$37</definedName>
    <definedName name="_xlnm.Print_Area" localSheetId="0">'u LIPNJU 2023.'!$A$1:$G$57</definedName>
    <definedName name="_xlnm.Print_Area" localSheetId="1">'u lipnju 2023.-prema svotama'!$A$1:$R$68</definedName>
    <definedName name="_xlnm.Print_Area" localSheetId="2">'u lipnju 2023.-svote bez MU'!$A$1:$R$67</definedName>
  </definedNames>
  <calcPr calcId="162913"/>
</workbook>
</file>

<file path=xl/calcChain.xml><?xml version="1.0" encoding="utf-8"?>
<calcChain xmlns="http://schemas.openxmlformats.org/spreadsheetml/2006/main"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T50" i="7"/>
  <c r="B28" i="11" l="1"/>
  <c r="V17" i="7" l="1"/>
  <c r="W17" i="7"/>
  <c r="X17" i="7"/>
  <c r="V18" i="7"/>
  <c r="W18" i="7"/>
  <c r="V21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6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3" i="6"/>
  <c r="A43" i="6"/>
  <c r="J11" i="6"/>
  <c r="A10" i="8"/>
  <c r="J43" i="8" s="1"/>
  <c r="C26" i="14" l="1"/>
  <c r="E26" i="14"/>
  <c r="B17" i="14"/>
  <c r="B29" i="14"/>
  <c r="C29" i="14"/>
  <c r="B18" i="14"/>
  <c r="B43" i="7"/>
  <c r="R48" i="7" s="1"/>
  <c r="E28" i="7"/>
  <c r="J11" i="8"/>
  <c r="A43" i="8"/>
  <c r="E36" i="7"/>
  <c r="E21" i="7"/>
  <c r="R49" i="7" l="1"/>
  <c r="S50" i="7" s="1"/>
  <c r="S49" i="7"/>
  <c r="U50" i="7" s="1"/>
  <c r="S48" i="7"/>
  <c r="V50" i="7" s="1"/>
  <c r="D29" i="14"/>
  <c r="C17" i="14"/>
  <c r="E29" i="14"/>
  <c r="C18" i="14"/>
  <c r="B19" i="14"/>
  <c r="B45" i="7"/>
  <c r="E45" i="7"/>
  <c r="T23" i="7" l="1"/>
  <c r="T24" i="7"/>
  <c r="U23" i="7"/>
  <c r="B20" i="14"/>
  <c r="B23" i="14" s="1"/>
  <c r="R23" i="7"/>
  <c r="C20" i="14"/>
</calcChain>
</file>

<file path=xl/sharedStrings.xml><?xml version="1.0" encoding="utf-8"?>
<sst xmlns="http://schemas.openxmlformats.org/spreadsheetml/2006/main" count="526" uniqueCount="169">
  <si>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</si>
  <si>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</si>
  <si>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</si>
  <si>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</si>
  <si>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</si>
  <si>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</si>
  <si>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</si>
  <si>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</si>
  <si>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</si>
  <si>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</si>
  <si>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</si>
  <si>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</si>
  <si>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</si>
  <si>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</si>
  <si>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</si>
  <si>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</si>
  <si>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</si>
  <si>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</si>
  <si>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</si>
  <si>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</si>
  <si>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</si>
  <si>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</si>
  <si>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</si>
  <si>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</si>
  <si>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</si>
  <si>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</si>
  <si>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</si>
  <si>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</si>
  <si>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</si>
  <si>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</si>
  <si>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</si>
  <si>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</si>
  <si>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</si>
  <si>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</si>
  <si>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</si>
  <si>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</si>
  <si>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</si>
  <si>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</si>
  <si>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</si>
  <si>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</si>
  <si>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</si>
  <si>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</si>
  <si>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</si>
  <si>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</si>
  <si>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</si>
  <si>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</si>
  <si>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</si>
  <si>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</si>
  <si>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</si>
  <si>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</si>
  <si>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</si>
  <si>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</si>
  <si>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</si>
  <si>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</si>
  <si>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</si>
  <si>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</si>
  <si>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</si>
  <si>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</si>
  <si>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</si>
  <si>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</si>
  <si>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</si>
  <si>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</si>
  <si>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</si>
  <si>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</si>
  <si>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</si>
  <si>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</si>
  <si>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</si>
  <si>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</si>
  <si>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</si>
  <si>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</si>
  <si>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</si>
  <si>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</si>
  <si>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</si>
  <si>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</si>
  <si>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</si>
  <si>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</si>
  <si>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</si>
  <si>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</si>
  <si>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</si>
  <si>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</si>
  <si>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</si>
  <si>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</si>
  <si>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</si>
  <si>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</si>
  <si>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</si>
  <si>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</si>
  <si>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</si>
  <si>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</si>
  <si>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</si>
  <si>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</si>
  <si>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</si>
  <si>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</si>
  <si>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</si>
  <si>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</si>
  <si>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</si>
  <si>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</si>
  <si>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</si>
  <si>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</si>
  <si>
    <t xml:space="preserve">         </t>
  </si>
  <si>
    <t xml:space="preserve">          </t>
  </si>
  <si>
    <t xml:space="preserve">Prosječna mirovina umanjena je za porez i prirez, a stupanjem na snagu Zakona o izmjenama i dopunama Zakona o doprinosima (NN 33/23), od travnja 2023. ne obračunava se dodatni doprinos za zdravstveno osiguranje. </t>
  </si>
  <si>
    <t>Od ožujka 2023. u primjeni je članak 3. Zakona o izmjenama i dopunama Zakona o mirovinskom osiguranju (NN 119/22), kojim je omogućeno da udovica, odnosno udovac koji je korisnik starosne, prijevremene starisne ili invalidske mirovine i ispunjava uvjete za stjecanje prava na obiteljsku mirovinu, može koristiti i dio obiteljske mirovine.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</si>
  <si>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</si>
  <si>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</si>
  <si>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</si>
  <si>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</si>
  <si>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</si>
  <si>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</si>
  <si>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</si>
  <si>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</si>
  <si>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</si>
  <si>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</si>
  <si>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</si>
  <si>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</si>
  <si>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</si>
  <si>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</si>
  <si>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</si>
  <si>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</si>
  <si>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</si>
  <si>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</si>
  <si>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</si>
  <si>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</si>
  <si>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</si>
  <si>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</si>
  <si>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</si>
  <si>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za svibanj 2023. (isplata u lipnju 2023.)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</si>
  <si>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</si>
  <si>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</si>
  <si>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</si>
  <si>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</si>
  <si>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</si>
  <si>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</si>
  <si>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</si>
  <si>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</si>
  <si>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</si>
  <si>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</si>
  <si>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</si>
  <si>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</si>
  <si>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</si>
  <si>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</si>
  <si>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</si>
  <si>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</si>
  <si>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</si>
  <si>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31 03 29</t>
  </si>
  <si>
    <t>79 07</t>
  </si>
  <si>
    <t>42 04 28</t>
  </si>
  <si>
    <t>69 02</t>
  </si>
  <si>
    <t>24 03 24</t>
  </si>
  <si>
    <t>78 09</t>
  </si>
  <si>
    <t>30 09 03</t>
  </si>
  <si>
    <t>79 03</t>
  </si>
  <si>
    <t>33 10 13</t>
  </si>
  <si>
    <t>72 07</t>
  </si>
  <si>
    <t>37 08 28</t>
  </si>
  <si>
    <t>67 00</t>
  </si>
  <si>
    <t>31 03 19</t>
  </si>
  <si>
    <t>78 01</t>
  </si>
  <si>
    <t>25 06 15</t>
  </si>
  <si>
    <t>73 04</t>
  </si>
  <si>
    <t>31 01 08</t>
  </si>
  <si>
    <t>77 11</t>
  </si>
  <si>
    <t>25 06 08</t>
  </si>
  <si>
    <t>73 02</t>
  </si>
  <si>
    <t>33 01 22</t>
  </si>
  <si>
    <t>71 02</t>
  </si>
  <si>
    <t xml:space="preserve">31 01 01 </t>
  </si>
  <si>
    <t>SA</t>
  </si>
  <si>
    <t>BEZ</t>
  </si>
  <si>
    <t>svote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</si>
</sst>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19" fillId="2" borderId="0" xfId="0" applyFont="1" applyFill="1" applyBorder="1"/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1" fontId="12" fillId="2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2" fontId="8" fillId="0" borderId="1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2" fontId="25" fillId="2" borderId="0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vertical="center"/>
    </xf>
    <xf numFmtId="2" fontId="27" fillId="0" borderId="3" xfId="0" applyNumberFormat="1" applyFont="1" applyFill="1" applyBorder="1" applyAlignment="1">
      <alignment vertical="center"/>
    </xf>
    <xf numFmtId="1" fontId="27" fillId="0" borderId="4" xfId="0" applyNumberFormat="1" applyFont="1" applyFill="1" applyBorder="1" applyAlignment="1">
      <alignment vertical="center"/>
    </xf>
    <xf numFmtId="2" fontId="27" fillId="0" borderId="4" xfId="0" applyNumberFormat="1" applyFont="1" applyFill="1" applyBorder="1" applyAlignment="1">
      <alignment vertical="center"/>
    </xf>
    <xf numFmtId="1" fontId="27" fillId="0" borderId="5" xfId="0" applyNumberFormat="1" applyFont="1" applyFill="1" applyBorder="1" applyAlignment="1">
      <alignment vertical="center"/>
    </xf>
    <xf numFmtId="2" fontId="27" fillId="0" borderId="5" xfId="0" applyNumberFormat="1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vertical="center"/>
    </xf>
    <xf numFmtId="2" fontId="31" fillId="3" borderId="1" xfId="0" applyNumberFormat="1" applyFont="1" applyFill="1" applyBorder="1" applyAlignment="1">
      <alignment vertical="center"/>
    </xf>
    <xf numFmtId="4" fontId="31" fillId="3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vertical="center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0" xfId="0" applyNumberFormat="1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6" customWidth="1"/>
    <col min="4" max="4" width="11.85546875" style="26" customWidth="1"/>
    <col min="5" max="5" width="10.42578125" style="5" customWidth="1"/>
    <col min="6" max="6" width="11.28515625" style="26" customWidth="1"/>
    <col min="7" max="7" width="11.5703125" style="26" customWidth="1"/>
    <col min="8" max="8" width="9.140625" style="5"/>
    <col min="9" max="9" width="13" style="5" customWidth="1"/>
    <col min="10" max="15" width="9.140625" style="5"/>
    <col min="16" max="16" width="9.140625" style="40"/>
    <col min="17" max="22" width="9.140625" style="43"/>
    <col min="23" max="23" width="9.140625" style="44"/>
    <col min="24" max="24" width="9.140625" style="218"/>
    <col min="25" max="25" width="9.140625" style="39"/>
    <col min="26" max="16384" width="9.140625" style="5"/>
  </cols>
  <sheetData>
    <row r="1" spans="1:30" x14ac:dyDescent="0.2">
      <c r="A1" s="7" t="s">
        <v>21</v>
      </c>
      <c r="B1" s="7"/>
      <c r="C1" s="52"/>
      <c r="D1" s="52"/>
      <c r="G1" s="52"/>
    </row>
    <row r="2" spans="1:30" x14ac:dyDescent="0.2">
      <c r="A2" s="7" t="s">
        <v>22</v>
      </c>
      <c r="B2" s="7"/>
      <c r="C2" s="52"/>
      <c r="D2" s="52"/>
      <c r="G2" s="52"/>
    </row>
    <row r="3" spans="1:30" x14ac:dyDescent="0.2">
      <c r="A3" s="27" t="s">
        <v>0</v>
      </c>
      <c r="B3" s="28"/>
      <c r="C3" s="53"/>
      <c r="D3" s="53"/>
      <c r="G3" s="53"/>
      <c r="Y3" s="302"/>
      <c r="Z3" s="299"/>
      <c r="AA3" s="299"/>
      <c r="AB3" s="299"/>
      <c r="AC3" s="299"/>
      <c r="AD3" s="299"/>
    </row>
    <row r="4" spans="1:30" ht="9" customHeight="1" x14ac:dyDescent="0.2">
      <c r="A4" s="61"/>
      <c r="B4" s="60"/>
      <c r="C4" s="53"/>
      <c r="D4" s="53"/>
      <c r="G4" s="53"/>
      <c r="Y4" s="302"/>
      <c r="Z4" s="299"/>
      <c r="AA4" s="299"/>
      <c r="AB4" s="299"/>
      <c r="AC4" s="299"/>
      <c r="AD4" s="299"/>
    </row>
    <row r="5" spans="1:30" x14ac:dyDescent="0.2">
      <c r="A5" s="263" t="s">
        <v>23</v>
      </c>
      <c r="B5" s="263"/>
      <c r="C5" s="263"/>
      <c r="D5" s="263"/>
      <c r="E5" s="263"/>
      <c r="F5" s="263"/>
      <c r="G5" s="263"/>
      <c r="Y5" s="302"/>
      <c r="Z5" s="299"/>
      <c r="AA5" s="299"/>
      <c r="AB5" s="299"/>
      <c r="AC5" s="299"/>
      <c r="AD5" s="299"/>
    </row>
    <row r="6" spans="1:30" x14ac:dyDescent="0.2">
      <c r="A6" s="263" t="s">
        <v>125</v>
      </c>
      <c r="B6" s="263"/>
      <c r="C6" s="263"/>
      <c r="D6" s="263"/>
      <c r="E6" s="263"/>
      <c r="F6" s="263"/>
      <c r="G6" s="263"/>
      <c r="Y6" s="302"/>
      <c r="Z6" s="299"/>
      <c r="AA6" s="299"/>
      <c r="AB6" s="299"/>
      <c r="AC6" s="299"/>
      <c r="AD6" s="299"/>
    </row>
    <row r="7" spans="1:30" ht="21" customHeight="1" x14ac:dyDescent="0.2">
      <c r="A7" s="8"/>
      <c r="B7" s="8"/>
      <c r="E7" s="264" t="s">
        <v>126</v>
      </c>
      <c r="F7" s="264"/>
      <c r="G7" s="264"/>
      <c r="Y7" s="302"/>
      <c r="Z7" s="299"/>
      <c r="AA7" s="299"/>
      <c r="AB7" s="299"/>
      <c r="AC7" s="299"/>
      <c r="AD7" s="299"/>
    </row>
    <row r="8" spans="1:30" ht="12.75" customHeight="1" x14ac:dyDescent="0.2">
      <c r="A8" s="270" t="s">
        <v>24</v>
      </c>
      <c r="B8" s="272" t="s">
        <v>130</v>
      </c>
      <c r="C8" s="269" t="s">
        <v>132</v>
      </c>
      <c r="D8" s="269" t="s">
        <v>133</v>
      </c>
      <c r="E8" s="262" t="s">
        <v>25</v>
      </c>
      <c r="F8" s="262"/>
      <c r="G8" s="262"/>
      <c r="Y8" s="302"/>
      <c r="Z8" s="299"/>
      <c r="AA8" s="299"/>
      <c r="AB8" s="299"/>
      <c r="AC8" s="299"/>
      <c r="AD8" s="299"/>
    </row>
    <row r="9" spans="1:30" ht="100.5" customHeight="1" x14ac:dyDescent="0.2">
      <c r="A9" s="271"/>
      <c r="B9" s="272"/>
      <c r="C9" s="269"/>
      <c r="D9" s="269"/>
      <c r="E9" s="88" t="s">
        <v>131</v>
      </c>
      <c r="F9" s="217" t="s">
        <v>134</v>
      </c>
      <c r="G9" s="217" t="s">
        <v>133</v>
      </c>
      <c r="Q9" s="136" t="s">
        <v>67</v>
      </c>
      <c r="Y9" s="218"/>
      <c r="Z9" s="299"/>
      <c r="AA9" s="299"/>
      <c r="AB9" s="299"/>
      <c r="AC9" s="299"/>
      <c r="AD9" s="299"/>
    </row>
    <row r="10" spans="1:30" x14ac:dyDescent="0.2">
      <c r="A10" s="32"/>
      <c r="B10" s="32"/>
      <c r="C10" s="54"/>
      <c r="D10" s="54"/>
      <c r="E10" s="32"/>
      <c r="G10" s="54"/>
      <c r="Y10" s="306" t="s">
        <v>168</v>
      </c>
      <c r="Z10" s="307" t="s">
        <v>168</v>
      </c>
      <c r="AA10" s="299"/>
      <c r="AB10" s="299"/>
      <c r="AC10" s="299"/>
      <c r="AD10" s="299"/>
    </row>
    <row r="11" spans="1:30" x14ac:dyDescent="0.2">
      <c r="A11" s="27" t="s">
        <v>26</v>
      </c>
      <c r="B11" s="27"/>
      <c r="C11" s="55"/>
      <c r="D11" s="55"/>
      <c r="E11" s="27"/>
      <c r="G11" s="55"/>
      <c r="R11" s="43" t="s">
        <v>64</v>
      </c>
      <c r="T11" s="136" t="s">
        <v>68</v>
      </c>
      <c r="Y11" s="308" t="s">
        <v>166</v>
      </c>
      <c r="Z11" s="309" t="s">
        <v>167</v>
      </c>
      <c r="AA11" s="299"/>
      <c r="AB11" s="299"/>
      <c r="AC11" s="299"/>
      <c r="AD11" s="299"/>
    </row>
    <row r="12" spans="1:30" ht="20.25" customHeight="1" x14ac:dyDescent="0.2">
      <c r="A12" s="209" t="s">
        <v>127</v>
      </c>
      <c r="B12" s="74">
        <f>R12</f>
        <v>499636</v>
      </c>
      <c r="C12" s="75">
        <f>S12</f>
        <v>438.88</v>
      </c>
      <c r="D12" s="75">
        <f>Y12</f>
        <v>431.39</v>
      </c>
      <c r="E12" s="73">
        <f>T12</f>
        <v>405212</v>
      </c>
      <c r="F12" s="75">
        <f>U12</f>
        <v>511.94</v>
      </c>
      <c r="G12" s="75">
        <f>Z12</f>
        <v>509.65</v>
      </c>
      <c r="Q12" s="43" t="s">
        <v>54</v>
      </c>
      <c r="R12" s="43">
        <v>499636</v>
      </c>
      <c r="S12" s="43">
        <v>438.88</v>
      </c>
      <c r="T12" s="137">
        <v>405212</v>
      </c>
      <c r="U12" s="137">
        <v>511.94</v>
      </c>
      <c r="Y12" s="44">
        <v>431.39</v>
      </c>
      <c r="Z12" s="303">
        <v>509.65</v>
      </c>
      <c r="AA12" s="299"/>
      <c r="AB12" s="299"/>
      <c r="AC12" s="299"/>
      <c r="AD12" s="299"/>
    </row>
    <row r="13" spans="1:30" ht="20.25" customHeight="1" x14ac:dyDescent="0.2">
      <c r="A13" s="210" t="s">
        <v>38</v>
      </c>
      <c r="B13" s="76">
        <f>R14</f>
        <v>49691</v>
      </c>
      <c r="C13" s="77">
        <f>S14</f>
        <v>566.76</v>
      </c>
      <c r="D13" s="77">
        <f>Y14</f>
        <v>565.64</v>
      </c>
      <c r="E13" s="78">
        <f>T14</f>
        <v>43833</v>
      </c>
      <c r="F13" s="77">
        <f>U14</f>
        <v>595.36</v>
      </c>
      <c r="G13" s="77">
        <f>Z14</f>
        <v>594.49</v>
      </c>
      <c r="Q13" s="43" t="s">
        <v>55</v>
      </c>
      <c r="R13" s="43">
        <v>210507</v>
      </c>
      <c r="S13" s="43">
        <v>423.6</v>
      </c>
      <c r="T13" s="137">
        <v>174480</v>
      </c>
      <c r="U13" s="137">
        <v>469.52</v>
      </c>
      <c r="Y13" s="44">
        <v>419.88</v>
      </c>
      <c r="Z13" s="303">
        <v>467.17</v>
      </c>
      <c r="AA13" s="299"/>
      <c r="AB13" s="299"/>
      <c r="AC13" s="299"/>
      <c r="AD13" s="299"/>
    </row>
    <row r="14" spans="1:30" ht="20.25" customHeight="1" x14ac:dyDescent="0.2">
      <c r="A14" s="210" t="s">
        <v>71</v>
      </c>
      <c r="B14" s="76">
        <f>R16</f>
        <v>76956</v>
      </c>
      <c r="C14" s="77">
        <f>S16</f>
        <v>386.76</v>
      </c>
      <c r="D14" s="77">
        <f>Y16</f>
        <v>379.45</v>
      </c>
      <c r="E14" s="78">
        <f>T16</f>
        <v>66722</v>
      </c>
      <c r="F14" s="77">
        <f>U16</f>
        <v>434.55</v>
      </c>
      <c r="G14" s="77">
        <f>Z16</f>
        <v>429.5</v>
      </c>
      <c r="Q14" s="43" t="s">
        <v>56</v>
      </c>
      <c r="R14" s="43">
        <v>49691</v>
      </c>
      <c r="S14" s="43">
        <v>566.76</v>
      </c>
      <c r="T14" s="137">
        <v>43833</v>
      </c>
      <c r="U14" s="137">
        <v>595.36</v>
      </c>
      <c r="Y14" s="44">
        <v>565.64</v>
      </c>
      <c r="Z14" s="303">
        <v>594.49</v>
      </c>
      <c r="AA14" s="299"/>
      <c r="AB14" s="299"/>
      <c r="AC14" s="299"/>
      <c r="AD14" s="299"/>
    </row>
    <row r="15" spans="1:30" ht="15.75" x14ac:dyDescent="0.2">
      <c r="A15" s="162" t="s">
        <v>28</v>
      </c>
      <c r="B15" s="163">
        <f>R18</f>
        <v>626283</v>
      </c>
      <c r="C15" s="164">
        <f>S18</f>
        <v>442.62</v>
      </c>
      <c r="D15" s="164">
        <f>Y18</f>
        <v>436.23</v>
      </c>
      <c r="E15" s="169">
        <f>T18</f>
        <v>515767</v>
      </c>
      <c r="F15" s="164">
        <f>U18</f>
        <v>509.02</v>
      </c>
      <c r="G15" s="164">
        <f>Z18</f>
        <v>506.88</v>
      </c>
      <c r="Q15" s="43" t="s">
        <v>57</v>
      </c>
      <c r="R15" s="43">
        <v>382</v>
      </c>
      <c r="S15" s="43">
        <v>466.12</v>
      </c>
      <c r="T15" s="137">
        <v>374</v>
      </c>
      <c r="U15" s="137">
        <v>466.48</v>
      </c>
      <c r="Y15" s="44">
        <v>466</v>
      </c>
      <c r="Z15" s="303">
        <v>466.37</v>
      </c>
      <c r="AA15" s="299"/>
      <c r="AB15" s="299"/>
      <c r="AC15" s="299"/>
      <c r="AD15" s="299"/>
    </row>
    <row r="16" spans="1:30" ht="17.25" customHeight="1" x14ac:dyDescent="0.2">
      <c r="A16" s="211" t="s">
        <v>29</v>
      </c>
      <c r="B16" s="76">
        <f>R13</f>
        <v>210507</v>
      </c>
      <c r="C16" s="77">
        <f>S13</f>
        <v>423.6</v>
      </c>
      <c r="D16" s="77">
        <f>Y13</f>
        <v>419.88</v>
      </c>
      <c r="E16" s="78">
        <f>T13</f>
        <v>174480</v>
      </c>
      <c r="F16" s="77">
        <f>U13</f>
        <v>469.52</v>
      </c>
      <c r="G16" s="77">
        <f>Z13</f>
        <v>467.17</v>
      </c>
      <c r="Q16" s="43" t="s">
        <v>58</v>
      </c>
      <c r="R16" s="43">
        <v>76956</v>
      </c>
      <c r="S16" s="43">
        <v>386.76</v>
      </c>
      <c r="T16" s="137">
        <v>66722</v>
      </c>
      <c r="U16" s="137">
        <v>434.55</v>
      </c>
      <c r="Y16" s="44">
        <v>379.45</v>
      </c>
      <c r="Z16" s="303">
        <v>429.5</v>
      </c>
      <c r="AA16" s="299"/>
      <c r="AB16" s="299"/>
      <c r="AC16" s="299"/>
      <c r="AD16" s="299"/>
    </row>
    <row r="17" spans="1:30" ht="25.5" customHeight="1" x14ac:dyDescent="0.2">
      <c r="A17" s="212" t="s">
        <v>39</v>
      </c>
      <c r="B17" s="76">
        <f>R15</f>
        <v>382</v>
      </c>
      <c r="C17" s="77">
        <f>S15</f>
        <v>466.12</v>
      </c>
      <c r="D17" s="77">
        <f>Y15</f>
        <v>466</v>
      </c>
      <c r="E17" s="78">
        <f>T15</f>
        <v>374</v>
      </c>
      <c r="F17" s="77">
        <f>U15</f>
        <v>466.48</v>
      </c>
      <c r="G17" s="77">
        <f>Z15</f>
        <v>466.37</v>
      </c>
      <c r="Q17" s="43" t="s">
        <v>59</v>
      </c>
      <c r="R17" s="43">
        <v>837172</v>
      </c>
      <c r="S17" s="43">
        <v>437.85</v>
      </c>
      <c r="T17" s="137">
        <v>690621</v>
      </c>
      <c r="U17" s="137">
        <v>499.02</v>
      </c>
      <c r="V17" s="43">
        <f>SUM(R12:R16)-R17</f>
        <v>0</v>
      </c>
      <c r="W17" s="44">
        <f>SUM(T12:T16)-T17</f>
        <v>0</v>
      </c>
      <c r="X17" s="218">
        <f>SUM(R17,R19,R20)-R21</f>
        <v>0</v>
      </c>
      <c r="Y17" s="44">
        <v>432.05</v>
      </c>
      <c r="Z17" s="303">
        <v>496.56</v>
      </c>
      <c r="AA17" s="299"/>
      <c r="AB17" s="299"/>
      <c r="AC17" s="299"/>
      <c r="AD17" s="299"/>
    </row>
    <row r="18" spans="1:30" ht="15.75" x14ac:dyDescent="0.2">
      <c r="A18" s="162" t="s">
        <v>30</v>
      </c>
      <c r="B18" s="163">
        <f>R17</f>
        <v>837172</v>
      </c>
      <c r="C18" s="164">
        <f>S17</f>
        <v>437.85</v>
      </c>
      <c r="D18" s="164">
        <f>Y17</f>
        <v>432.05</v>
      </c>
      <c r="E18" s="169">
        <f>T17</f>
        <v>690621</v>
      </c>
      <c r="F18" s="164">
        <f>U17</f>
        <v>499.02</v>
      </c>
      <c r="G18" s="164">
        <f>Z17</f>
        <v>496.56</v>
      </c>
      <c r="Q18" s="43" t="s">
        <v>60</v>
      </c>
      <c r="R18" s="43">
        <v>626283</v>
      </c>
      <c r="S18" s="43">
        <v>442.62</v>
      </c>
      <c r="T18" s="137">
        <v>515767</v>
      </c>
      <c r="U18" s="137">
        <v>509.02</v>
      </c>
      <c r="V18" s="43">
        <f>SUM(R12,R14,R16)-R18</f>
        <v>0</v>
      </c>
      <c r="W18" s="44">
        <f>SUM(T12,T14,T16)-T18</f>
        <v>0</v>
      </c>
      <c r="Y18" s="44">
        <v>436.23</v>
      </c>
      <c r="Z18" s="303">
        <v>506.88</v>
      </c>
      <c r="AA18" s="299"/>
      <c r="AB18" s="299"/>
      <c r="AC18" s="299"/>
      <c r="AD18" s="299"/>
    </row>
    <row r="19" spans="1:30" ht="15.75" customHeight="1" x14ac:dyDescent="0.2">
      <c r="A19" s="211" t="s">
        <v>128</v>
      </c>
      <c r="B19" s="76">
        <f>R19</f>
        <v>95810</v>
      </c>
      <c r="C19" s="77">
        <f>S19</f>
        <v>329.68</v>
      </c>
      <c r="D19" s="77">
        <f>Y19</f>
        <v>327.64999999999998</v>
      </c>
      <c r="E19" s="78">
        <f>T19</f>
        <v>90555</v>
      </c>
      <c r="F19" s="77">
        <f>U19</f>
        <v>344.25</v>
      </c>
      <c r="G19" s="77">
        <f>Z19</f>
        <v>342.39</v>
      </c>
      <c r="Q19" s="43" t="s">
        <v>61</v>
      </c>
      <c r="R19" s="43">
        <v>95810</v>
      </c>
      <c r="S19" s="43">
        <v>329.68</v>
      </c>
      <c r="T19" s="137">
        <v>90555</v>
      </c>
      <c r="U19" s="137">
        <v>344.25</v>
      </c>
      <c r="Y19" s="44">
        <v>327.64999999999998</v>
      </c>
      <c r="Z19" s="303">
        <v>342.39</v>
      </c>
      <c r="AA19" s="299"/>
      <c r="AB19" s="299"/>
      <c r="AC19" s="299"/>
      <c r="AD19" s="299"/>
    </row>
    <row r="20" spans="1:30" s="30" customFormat="1" ht="15.75" customHeight="1" x14ac:dyDescent="0.2">
      <c r="A20" s="211" t="s">
        <v>129</v>
      </c>
      <c r="B20" s="76">
        <f>R20</f>
        <v>199652</v>
      </c>
      <c r="C20" s="77">
        <f>S20</f>
        <v>348.74</v>
      </c>
      <c r="D20" s="77">
        <f>Y20</f>
        <v>348.74</v>
      </c>
      <c r="E20" s="78">
        <f>T20</f>
        <v>166834</v>
      </c>
      <c r="F20" s="77">
        <f>U20</f>
        <v>397.14</v>
      </c>
      <c r="G20" s="77">
        <f>Z20</f>
        <v>397.14</v>
      </c>
      <c r="I20" s="31"/>
      <c r="P20" s="41"/>
      <c r="Q20" s="138" t="s">
        <v>62</v>
      </c>
      <c r="R20" s="138">
        <v>199652</v>
      </c>
      <c r="S20" s="138">
        <v>348.74</v>
      </c>
      <c r="T20" s="138">
        <v>166834</v>
      </c>
      <c r="U20" s="138">
        <v>397.14</v>
      </c>
      <c r="V20" s="138"/>
      <c r="W20" s="139"/>
      <c r="X20" s="219"/>
      <c r="Y20" s="139">
        <v>348.74</v>
      </c>
      <c r="Z20" s="304">
        <v>397.14</v>
      </c>
      <c r="AA20" s="300"/>
      <c r="AB20" s="300"/>
      <c r="AC20" s="300"/>
      <c r="AD20" s="300"/>
    </row>
    <row r="21" spans="1:30" ht="15.75" customHeight="1" x14ac:dyDescent="0.2">
      <c r="A21" s="162" t="s">
        <v>32</v>
      </c>
      <c r="B21" s="163">
        <f>SUM(R17,R19,R20)</f>
        <v>1132634</v>
      </c>
      <c r="C21" s="164">
        <f>S21</f>
        <v>412.99</v>
      </c>
      <c r="D21" s="164">
        <f>Y21</f>
        <v>407.53</v>
      </c>
      <c r="E21" s="169">
        <f>SUM(E18:E20)</f>
        <v>948010</v>
      </c>
      <c r="F21" s="164">
        <f>U21</f>
        <v>466.3</v>
      </c>
      <c r="G21" s="164">
        <f>Z21</f>
        <v>462.77</v>
      </c>
      <c r="I21" s="26"/>
      <c r="Q21" s="43" t="s">
        <v>63</v>
      </c>
      <c r="R21" s="43">
        <v>1132634</v>
      </c>
      <c r="S21" s="43">
        <v>412.99</v>
      </c>
      <c r="T21" s="43">
        <v>948010</v>
      </c>
      <c r="U21" s="43">
        <v>466.3</v>
      </c>
      <c r="V21" s="43">
        <f>SUM(R17,R19,R20)-R21</f>
        <v>0</v>
      </c>
      <c r="W21" s="44">
        <f>SUM(T17,T19,T20)-T21</f>
        <v>0</v>
      </c>
      <c r="Y21" s="44">
        <v>407.53</v>
      </c>
      <c r="Z21" s="303">
        <v>462.77</v>
      </c>
      <c r="AA21" s="299"/>
      <c r="AB21" s="299"/>
      <c r="AC21" s="299"/>
      <c r="AD21" s="299"/>
    </row>
    <row r="22" spans="1:30" ht="23.25" customHeight="1" x14ac:dyDescent="0.2">
      <c r="A22" s="33"/>
      <c r="B22" s="34"/>
      <c r="C22" s="56"/>
      <c r="D22" s="56"/>
      <c r="E22" s="4"/>
      <c r="G22" s="56"/>
      <c r="Q22" s="43" t="s">
        <v>65</v>
      </c>
      <c r="R22" s="140">
        <v>1226667</v>
      </c>
      <c r="S22" s="140">
        <v>446.55</v>
      </c>
      <c r="T22" s="137">
        <v>1041867</v>
      </c>
      <c r="U22" s="137">
        <v>501.01</v>
      </c>
      <c r="Y22" s="44">
        <v>443.03</v>
      </c>
      <c r="Z22" s="303">
        <v>499.6</v>
      </c>
      <c r="AA22" s="299"/>
      <c r="AB22" s="299"/>
      <c r="AC22" s="299"/>
      <c r="AD22" s="299"/>
    </row>
    <row r="23" spans="1:30" x14ac:dyDescent="0.2">
      <c r="A23" s="27" t="s">
        <v>34</v>
      </c>
      <c r="B23" s="27"/>
      <c r="C23" s="55"/>
      <c r="D23" s="55"/>
      <c r="E23" s="27"/>
      <c r="G23" s="55"/>
      <c r="Q23" s="43" t="s">
        <v>66</v>
      </c>
      <c r="R23" s="141">
        <f>B45-B36-B28-B21-B43</f>
        <v>0</v>
      </c>
      <c r="T23" s="43">
        <f>E45-E43-E36-E28-E21</f>
        <v>0</v>
      </c>
      <c r="U23" s="142">
        <f>((E21*F21)+(E28*F28)+(E36*F36)+(E43*F43))/E45</f>
        <v>501.00538354703622</v>
      </c>
      <c r="V23" s="43">
        <f>T18-T16-T14-T12</f>
        <v>0</v>
      </c>
      <c r="Y23" s="218"/>
      <c r="Z23" s="299"/>
      <c r="AA23" s="299"/>
      <c r="AB23" s="299"/>
      <c r="AC23" s="299"/>
      <c r="AD23" s="299"/>
    </row>
    <row r="24" spans="1:30" x14ac:dyDescent="0.2">
      <c r="A24" s="11" t="s">
        <v>35</v>
      </c>
      <c r="B24" s="11"/>
      <c r="C24" s="57"/>
      <c r="D24" s="57"/>
      <c r="E24" s="11"/>
      <c r="G24" s="57"/>
      <c r="T24" s="43">
        <f>E45-E43-E36-E28-E21</f>
        <v>0</v>
      </c>
      <c r="Y24" s="218"/>
      <c r="Z24" s="299"/>
      <c r="AA24" s="299"/>
      <c r="AB24" s="299"/>
      <c r="AC24" s="299"/>
      <c r="AD24" s="299"/>
    </row>
    <row r="25" spans="1:30" ht="18" customHeight="1" x14ac:dyDescent="0.2">
      <c r="A25" s="214" t="s">
        <v>127</v>
      </c>
      <c r="B25" s="73">
        <f t="shared" ref="B25:C27" si="0">R25</f>
        <v>6796</v>
      </c>
      <c r="C25" s="75">
        <f t="shared" si="0"/>
        <v>687.19</v>
      </c>
      <c r="D25" s="75">
        <f>Y25</f>
        <v>686.93</v>
      </c>
      <c r="E25" s="80">
        <f t="shared" ref="E25:F27" si="1">T25</f>
        <v>6710</v>
      </c>
      <c r="F25" s="75">
        <f t="shared" si="1"/>
        <v>690.12</v>
      </c>
      <c r="G25" s="75">
        <f>Z25</f>
        <v>689.86</v>
      </c>
      <c r="R25" s="43">
        <v>6796</v>
      </c>
      <c r="S25" s="43">
        <v>687.19</v>
      </c>
      <c r="T25" s="43">
        <v>6710</v>
      </c>
      <c r="U25" s="43">
        <v>690.12</v>
      </c>
      <c r="Y25" s="44">
        <v>686.93</v>
      </c>
      <c r="Z25" s="303">
        <v>689.86</v>
      </c>
      <c r="AA25" s="299"/>
      <c r="AB25" s="299"/>
      <c r="AC25" s="299"/>
      <c r="AD25" s="299"/>
    </row>
    <row r="26" spans="1:30" ht="18" customHeight="1" x14ac:dyDescent="0.2">
      <c r="A26" s="215" t="s">
        <v>128</v>
      </c>
      <c r="B26" s="78">
        <f t="shared" si="0"/>
        <v>7994</v>
      </c>
      <c r="C26" s="77">
        <f t="shared" si="0"/>
        <v>565.33000000000004</v>
      </c>
      <c r="D26" s="77">
        <f>Y26</f>
        <v>565.04</v>
      </c>
      <c r="E26" s="81">
        <f t="shared" si="1"/>
        <v>7989</v>
      </c>
      <c r="F26" s="77">
        <f t="shared" si="1"/>
        <v>565.54999999999995</v>
      </c>
      <c r="G26" s="77">
        <f>Z26</f>
        <v>565.26</v>
      </c>
      <c r="R26" s="43">
        <v>7994</v>
      </c>
      <c r="S26" s="43">
        <v>565.33000000000004</v>
      </c>
      <c r="T26" s="43">
        <v>7989</v>
      </c>
      <c r="U26" s="43">
        <v>565.54999999999995</v>
      </c>
      <c r="Y26" s="44">
        <v>565.04</v>
      </c>
      <c r="Z26" s="303">
        <v>565.26</v>
      </c>
      <c r="AA26" s="299"/>
      <c r="AB26" s="299"/>
      <c r="AC26" s="299"/>
      <c r="AD26" s="299"/>
    </row>
    <row r="27" spans="1:30" s="30" customFormat="1" ht="18" customHeight="1" x14ac:dyDescent="0.2">
      <c r="A27" s="215" t="s">
        <v>129</v>
      </c>
      <c r="B27" s="78">
        <f t="shared" si="0"/>
        <v>1228</v>
      </c>
      <c r="C27" s="77">
        <f t="shared" si="0"/>
        <v>655.07000000000005</v>
      </c>
      <c r="D27" s="77">
        <f>Y27</f>
        <v>655.07000000000005</v>
      </c>
      <c r="E27" s="81">
        <f t="shared" si="1"/>
        <v>1219</v>
      </c>
      <c r="F27" s="77">
        <f t="shared" si="1"/>
        <v>657.78</v>
      </c>
      <c r="G27" s="77">
        <f>Z27</f>
        <v>657.78</v>
      </c>
      <c r="P27" s="41"/>
      <c r="Q27" s="138"/>
      <c r="R27" s="138">
        <v>1228</v>
      </c>
      <c r="S27" s="138">
        <v>655.07000000000005</v>
      </c>
      <c r="T27" s="43">
        <v>1219</v>
      </c>
      <c r="U27" s="43">
        <v>657.78</v>
      </c>
      <c r="V27" s="138"/>
      <c r="W27" s="139"/>
      <c r="X27" s="219"/>
      <c r="Y27" s="139">
        <v>655.07000000000005</v>
      </c>
      <c r="Z27" s="304">
        <v>657.78</v>
      </c>
      <c r="AA27" s="300"/>
      <c r="AB27" s="300"/>
      <c r="AC27" s="300"/>
      <c r="AD27" s="300"/>
    </row>
    <row r="28" spans="1:30" ht="15.75" customHeight="1" x14ac:dyDescent="0.2">
      <c r="A28" s="162" t="s">
        <v>1</v>
      </c>
      <c r="B28" s="169">
        <f>SUM(R25:R27)</f>
        <v>16018</v>
      </c>
      <c r="C28" s="164">
        <f>S28</f>
        <v>623.91</v>
      </c>
      <c r="D28" s="164">
        <f>Y28</f>
        <v>623.67999999999995</v>
      </c>
      <c r="E28" s="169">
        <f>SUM(E25:E27)</f>
        <v>15918</v>
      </c>
      <c r="F28" s="164">
        <f>U28</f>
        <v>625.12</v>
      </c>
      <c r="G28" s="164">
        <f>Z28</f>
        <v>624.89</v>
      </c>
      <c r="R28" s="43">
        <v>16018</v>
      </c>
      <c r="S28" s="43">
        <v>623.91</v>
      </c>
      <c r="T28" s="43">
        <v>15918</v>
      </c>
      <c r="U28" s="43">
        <v>625.12</v>
      </c>
      <c r="V28" s="43">
        <f>R28-R25-R26-R27</f>
        <v>0</v>
      </c>
      <c r="W28" s="44">
        <f>T28-T25-T26-T27</f>
        <v>0</v>
      </c>
      <c r="Y28" s="44">
        <v>623.67999999999995</v>
      </c>
      <c r="Z28" s="303">
        <v>624.89</v>
      </c>
      <c r="AA28" s="299"/>
      <c r="AB28" s="299"/>
      <c r="AC28" s="299"/>
      <c r="AD28" s="299"/>
    </row>
    <row r="29" spans="1:30" ht="23.25" customHeight="1" x14ac:dyDescent="0.2">
      <c r="A29" s="14"/>
      <c r="B29" s="15"/>
      <c r="C29" s="16"/>
      <c r="D29" s="16"/>
      <c r="E29" s="17"/>
      <c r="G29" s="16"/>
      <c r="Y29" s="218"/>
      <c r="Z29" s="299"/>
      <c r="AA29" s="299"/>
      <c r="AB29" s="299"/>
      <c r="AC29" s="299"/>
      <c r="AD29" s="299"/>
    </row>
    <row r="30" spans="1:30" x14ac:dyDescent="0.2">
      <c r="A30" s="266" t="s">
        <v>40</v>
      </c>
      <c r="B30" s="266"/>
      <c r="C30" s="266"/>
      <c r="D30" s="266"/>
      <c r="E30" s="266"/>
      <c r="F30" s="266"/>
      <c r="G30" s="205"/>
      <c r="Y30" s="218"/>
      <c r="Z30" s="299"/>
      <c r="AA30" s="299"/>
      <c r="AB30" s="299"/>
      <c r="AC30" s="299"/>
      <c r="AD30" s="299"/>
    </row>
    <row r="31" spans="1:30" x14ac:dyDescent="0.2">
      <c r="A31" s="13" t="s">
        <v>41</v>
      </c>
      <c r="Y31" s="218"/>
      <c r="Z31" s="299"/>
      <c r="AA31" s="299"/>
      <c r="AB31" s="299"/>
      <c r="AC31" s="299"/>
      <c r="AD31" s="299"/>
    </row>
    <row r="32" spans="1:30" ht="17.25" customHeight="1" x14ac:dyDescent="0.2">
      <c r="A32" s="209" t="s">
        <v>43</v>
      </c>
      <c r="B32" s="80">
        <f t="shared" ref="B32:C35" si="2">R32</f>
        <v>2477</v>
      </c>
      <c r="C32" s="82">
        <f t="shared" si="2"/>
        <v>477.67</v>
      </c>
      <c r="D32" s="75">
        <f>Y32</f>
        <v>476.61</v>
      </c>
      <c r="E32" s="80">
        <f t="shared" ref="E32:F35" si="3">T32</f>
        <v>2477</v>
      </c>
      <c r="F32" s="75">
        <f t="shared" si="3"/>
        <v>477.67</v>
      </c>
      <c r="G32" s="75">
        <f>Z32</f>
        <v>476.61</v>
      </c>
      <c r="R32" s="43">
        <v>2477</v>
      </c>
      <c r="S32" s="43">
        <v>477.67</v>
      </c>
      <c r="T32" s="43">
        <v>2477</v>
      </c>
      <c r="U32" s="43">
        <v>477.67</v>
      </c>
      <c r="Y32" s="44">
        <v>476.61</v>
      </c>
      <c r="Z32" s="303">
        <v>476.61</v>
      </c>
      <c r="AA32" s="299"/>
      <c r="AB32" s="299"/>
      <c r="AC32" s="299"/>
      <c r="AD32" s="299"/>
    </row>
    <row r="33" spans="1:30" ht="26.25" customHeight="1" x14ac:dyDescent="0.2">
      <c r="A33" s="213" t="s">
        <v>73</v>
      </c>
      <c r="B33" s="81">
        <f t="shared" si="2"/>
        <v>1691</v>
      </c>
      <c r="C33" s="83">
        <f t="shared" si="2"/>
        <v>606.47</v>
      </c>
      <c r="D33" s="77">
        <f>Y33</f>
        <v>606.48</v>
      </c>
      <c r="E33" s="81">
        <f t="shared" si="3"/>
        <v>1688</v>
      </c>
      <c r="F33" s="84">
        <f t="shared" si="3"/>
        <v>606.69000000000005</v>
      </c>
      <c r="G33" s="77">
        <f t="shared" ref="G33:G36" si="4">Z33</f>
        <v>606.70000000000005</v>
      </c>
      <c r="R33" s="43">
        <v>1691</v>
      </c>
      <c r="S33" s="43">
        <v>606.47</v>
      </c>
      <c r="T33" s="43">
        <v>1688</v>
      </c>
      <c r="U33" s="43">
        <v>606.69000000000005</v>
      </c>
      <c r="Y33" s="44">
        <v>606.48</v>
      </c>
      <c r="Z33" s="303">
        <v>606.70000000000005</v>
      </c>
      <c r="AA33" s="299"/>
      <c r="AB33" s="299"/>
      <c r="AC33" s="299"/>
      <c r="AD33" s="299"/>
    </row>
    <row r="34" spans="1:30" ht="17.25" customHeight="1" x14ac:dyDescent="0.2">
      <c r="A34" s="210" t="s">
        <v>128</v>
      </c>
      <c r="B34" s="81">
        <f t="shared" si="2"/>
        <v>52094</v>
      </c>
      <c r="C34" s="83">
        <f t="shared" si="2"/>
        <v>925.17</v>
      </c>
      <c r="D34" s="77">
        <f>Y34</f>
        <v>925.75</v>
      </c>
      <c r="E34" s="81">
        <f t="shared" si="3"/>
        <v>52029</v>
      </c>
      <c r="F34" s="84">
        <f t="shared" si="3"/>
        <v>925.69</v>
      </c>
      <c r="G34" s="77">
        <f t="shared" si="4"/>
        <v>926.28</v>
      </c>
      <c r="R34" s="43">
        <v>52094</v>
      </c>
      <c r="S34" s="43">
        <v>925.17</v>
      </c>
      <c r="T34" s="43">
        <v>52029</v>
      </c>
      <c r="U34" s="43">
        <v>925.69</v>
      </c>
      <c r="Y34" s="44">
        <v>925.75</v>
      </c>
      <c r="Z34" s="303">
        <v>926.28</v>
      </c>
      <c r="AA34" s="299"/>
      <c r="AB34" s="299"/>
      <c r="AC34" s="299"/>
      <c r="AD34" s="299"/>
    </row>
    <row r="35" spans="1:30" s="30" customFormat="1" ht="17.25" customHeight="1" x14ac:dyDescent="0.2">
      <c r="A35" s="210" t="s">
        <v>129</v>
      </c>
      <c r="B35" s="81">
        <f t="shared" si="2"/>
        <v>15024</v>
      </c>
      <c r="C35" s="83">
        <f t="shared" si="2"/>
        <v>1065.1300000000001</v>
      </c>
      <c r="D35" s="77">
        <f>Y35</f>
        <v>1065.1300000000001</v>
      </c>
      <c r="E35" s="81">
        <f t="shared" si="3"/>
        <v>15016</v>
      </c>
      <c r="F35" s="84">
        <f t="shared" si="3"/>
        <v>1065.4000000000001</v>
      </c>
      <c r="G35" s="77">
        <f t="shared" si="4"/>
        <v>1065.4000000000001</v>
      </c>
      <c r="P35" s="41"/>
      <c r="Q35" s="138"/>
      <c r="R35" s="138">
        <v>15024</v>
      </c>
      <c r="S35" s="138">
        <v>1065.1300000000001</v>
      </c>
      <c r="T35" s="138">
        <v>15016</v>
      </c>
      <c r="U35" s="138">
        <v>1065.4000000000001</v>
      </c>
      <c r="V35" s="138"/>
      <c r="W35" s="139"/>
      <c r="X35" s="219"/>
      <c r="Y35" s="139">
        <v>1065.1300000000001</v>
      </c>
      <c r="Z35" s="304">
        <v>1065.4000000000001</v>
      </c>
      <c r="AA35" s="300"/>
      <c r="AB35" s="300"/>
      <c r="AC35" s="300"/>
      <c r="AD35" s="300"/>
    </row>
    <row r="36" spans="1:30" ht="17.25" customHeight="1" x14ac:dyDescent="0.2">
      <c r="A36" s="162" t="s">
        <v>1</v>
      </c>
      <c r="B36" s="169">
        <f>SUM(R32:R35)</f>
        <v>71286</v>
      </c>
      <c r="C36" s="237">
        <f>S36</f>
        <v>931.55</v>
      </c>
      <c r="D36" s="164">
        <f>Y36</f>
        <v>932.27</v>
      </c>
      <c r="E36" s="169">
        <f>SUM(E32:E35)</f>
        <v>71210</v>
      </c>
      <c r="F36" s="164">
        <f>U36</f>
        <v>932</v>
      </c>
      <c r="G36" s="164">
        <f t="shared" si="4"/>
        <v>932.72</v>
      </c>
      <c r="R36" s="43">
        <v>71286</v>
      </c>
      <c r="S36" s="43">
        <v>931.55</v>
      </c>
      <c r="T36" s="43">
        <v>71210</v>
      </c>
      <c r="U36" s="43">
        <v>932</v>
      </c>
      <c r="V36" s="43">
        <f>R36-R32-R33-R34-R35</f>
        <v>0</v>
      </c>
      <c r="W36" s="44">
        <f>T36-T32-T33-T34-T35</f>
        <v>0</v>
      </c>
      <c r="Y36" s="44">
        <v>932.27</v>
      </c>
      <c r="Z36" s="303">
        <v>932.72</v>
      </c>
      <c r="AA36" s="299"/>
      <c r="AB36" s="299"/>
      <c r="AC36" s="299"/>
      <c r="AD36" s="299"/>
    </row>
    <row r="37" spans="1:30" ht="23.25" customHeight="1" x14ac:dyDescent="0.2">
      <c r="A37" s="11"/>
      <c r="B37" s="35"/>
      <c r="C37" s="58"/>
      <c r="D37" s="58"/>
      <c r="E37" s="36"/>
      <c r="F37" s="59"/>
      <c r="G37" s="58"/>
      <c r="Y37" s="218"/>
      <c r="Z37" s="299"/>
      <c r="AA37" s="299"/>
      <c r="AB37" s="299"/>
      <c r="AC37" s="299"/>
      <c r="AD37" s="299"/>
    </row>
    <row r="38" spans="1:30" x14ac:dyDescent="0.2">
      <c r="A38" s="11" t="s">
        <v>36</v>
      </c>
      <c r="B38" s="11"/>
      <c r="C38" s="57"/>
      <c r="D38" s="57"/>
      <c r="E38" s="11"/>
      <c r="G38" s="57"/>
      <c r="Y38" s="218"/>
      <c r="Z38" s="299"/>
      <c r="AA38" s="299"/>
      <c r="AB38" s="299"/>
      <c r="AC38" s="299"/>
      <c r="AD38" s="299"/>
    </row>
    <row r="39" spans="1:30" x14ac:dyDescent="0.2">
      <c r="A39" s="11" t="s">
        <v>37</v>
      </c>
      <c r="B39" s="11"/>
      <c r="C39" s="57"/>
      <c r="D39" s="57"/>
      <c r="E39" s="11"/>
      <c r="G39" s="57"/>
      <c r="Y39" s="218"/>
      <c r="Z39" s="299"/>
      <c r="AA39" s="299"/>
      <c r="AB39" s="299"/>
      <c r="AC39" s="299"/>
      <c r="AD39" s="299"/>
    </row>
    <row r="40" spans="1:30" x14ac:dyDescent="0.2">
      <c r="A40" s="11" t="s">
        <v>49</v>
      </c>
      <c r="B40" s="11"/>
      <c r="C40" s="57"/>
      <c r="D40" s="57"/>
      <c r="E40" s="11"/>
      <c r="G40" s="57"/>
      <c r="Y40" s="218"/>
      <c r="Z40" s="299"/>
      <c r="AA40" s="299"/>
      <c r="AB40" s="299"/>
      <c r="AC40" s="299"/>
      <c r="AD40" s="299"/>
    </row>
    <row r="41" spans="1:30" ht="18.75" customHeight="1" x14ac:dyDescent="0.2">
      <c r="A41" s="216" t="s">
        <v>128</v>
      </c>
      <c r="B41" s="65">
        <f>R41</f>
        <v>5648</v>
      </c>
      <c r="C41" s="66">
        <f>S41</f>
        <v>538.35</v>
      </c>
      <c r="D41" s="66">
        <f>Y41</f>
        <v>538.35</v>
      </c>
      <c r="E41" s="65">
        <f t="shared" ref="E41:F43" si="5">T41</f>
        <v>5648</v>
      </c>
      <c r="F41" s="67">
        <f t="shared" si="5"/>
        <v>538.35</v>
      </c>
      <c r="G41" s="66">
        <v>538.35</v>
      </c>
      <c r="R41" s="43">
        <v>5648</v>
      </c>
      <c r="S41" s="43">
        <v>538.35</v>
      </c>
      <c r="T41" s="43">
        <v>5648</v>
      </c>
      <c r="U41" s="43">
        <v>538.35</v>
      </c>
      <c r="Y41" s="44">
        <v>538.35</v>
      </c>
      <c r="Z41" s="303">
        <v>538.35</v>
      </c>
      <c r="AA41" s="299"/>
      <c r="AB41" s="299"/>
      <c r="AC41" s="299"/>
      <c r="AD41" s="299"/>
    </row>
    <row r="42" spans="1:30" s="30" customFormat="1" ht="16.5" customHeight="1" x14ac:dyDescent="0.2">
      <c r="A42" s="210" t="s">
        <v>129</v>
      </c>
      <c r="B42" s="69">
        <f>R42</f>
        <v>1081</v>
      </c>
      <c r="C42" s="70">
        <f>S42</f>
        <v>522.62</v>
      </c>
      <c r="D42" s="70">
        <f t="shared" ref="D42:D43" si="6">Y42</f>
        <v>522.62</v>
      </c>
      <c r="E42" s="71">
        <f t="shared" si="5"/>
        <v>1081</v>
      </c>
      <c r="F42" s="72">
        <f t="shared" si="5"/>
        <v>522.62</v>
      </c>
      <c r="G42" s="70">
        <v>522.62</v>
      </c>
      <c r="P42" s="41"/>
      <c r="Q42" s="138"/>
      <c r="R42" s="43">
        <v>1081</v>
      </c>
      <c r="S42" s="43">
        <v>522.62</v>
      </c>
      <c r="T42" s="138">
        <v>1081</v>
      </c>
      <c r="U42" s="138">
        <v>522.62</v>
      </c>
      <c r="V42" s="138"/>
      <c r="W42" s="139"/>
      <c r="X42" s="219"/>
      <c r="Y42" s="139">
        <v>522.62</v>
      </c>
      <c r="Z42" s="304">
        <v>522.62</v>
      </c>
      <c r="AA42" s="300"/>
      <c r="AB42" s="300"/>
      <c r="AC42" s="300"/>
      <c r="AD42" s="300"/>
    </row>
    <row r="43" spans="1:30" ht="15" customHeight="1" x14ac:dyDescent="0.2">
      <c r="A43" s="162" t="s">
        <v>1</v>
      </c>
      <c r="B43" s="169">
        <f>SUM(B41:B42)</f>
        <v>6729</v>
      </c>
      <c r="C43" s="164">
        <f>S43</f>
        <v>535.82000000000005</v>
      </c>
      <c r="D43" s="164">
        <f t="shared" si="6"/>
        <v>535.82000000000005</v>
      </c>
      <c r="E43" s="238">
        <f t="shared" si="5"/>
        <v>6729</v>
      </c>
      <c r="F43" s="164">
        <f t="shared" si="5"/>
        <v>535.82000000000005</v>
      </c>
      <c r="G43" s="164">
        <v>535.82000000000005</v>
      </c>
      <c r="R43" s="43">
        <v>6729</v>
      </c>
      <c r="S43" s="43">
        <v>535.82000000000005</v>
      </c>
      <c r="T43" s="43">
        <v>6729</v>
      </c>
      <c r="U43" s="43">
        <v>535.82000000000005</v>
      </c>
      <c r="Y43" s="44">
        <v>535.82000000000005</v>
      </c>
      <c r="Z43" s="303">
        <v>535.82000000000005</v>
      </c>
      <c r="AA43" s="299"/>
      <c r="AB43" s="299"/>
      <c r="AC43" s="299"/>
      <c r="AD43" s="299"/>
    </row>
    <row r="44" spans="1:30" ht="9" customHeight="1" x14ac:dyDescent="0.2">
      <c r="A44" s="243"/>
      <c r="B44" s="244"/>
      <c r="C44" s="245"/>
      <c r="D44" s="245"/>
      <c r="E44" s="244"/>
      <c r="F44" s="245"/>
      <c r="G44" s="245"/>
      <c r="Y44" s="218"/>
      <c r="Z44" s="299"/>
      <c r="AA44" s="299"/>
      <c r="AB44" s="299"/>
      <c r="AC44" s="299"/>
      <c r="AD44" s="299"/>
    </row>
    <row r="45" spans="1:30" ht="18" customHeight="1" x14ac:dyDescent="0.2">
      <c r="A45" s="239" t="s">
        <v>33</v>
      </c>
      <c r="B45" s="240">
        <f>SUM(B21,B28,B36,B43)</f>
        <v>1226667</v>
      </c>
      <c r="C45" s="241">
        <f>S22</f>
        <v>446.55</v>
      </c>
      <c r="D45" s="241">
        <f>Y22</f>
        <v>443.03</v>
      </c>
      <c r="E45" s="242">
        <f>SUM(E21,E28,E36,E43)</f>
        <v>1041867</v>
      </c>
      <c r="F45" s="241">
        <f>U22</f>
        <v>501.01</v>
      </c>
      <c r="G45" s="241">
        <f>Z22</f>
        <v>499.6</v>
      </c>
      <c r="Y45" s="302"/>
      <c r="Z45" s="299"/>
      <c r="AA45" s="299"/>
      <c r="AB45" s="299"/>
      <c r="AC45" s="299"/>
      <c r="AD45" s="299"/>
    </row>
    <row r="46" spans="1:30" ht="17.25" customHeight="1" x14ac:dyDescent="0.2">
      <c r="A46" s="14"/>
      <c r="B46" s="15"/>
      <c r="C46" s="16"/>
      <c r="D46" s="16"/>
      <c r="E46" s="15"/>
      <c r="F46" s="16"/>
      <c r="G46" s="16"/>
      <c r="Y46" s="302"/>
      <c r="Z46" s="299"/>
      <c r="AA46" s="299"/>
      <c r="AB46" s="299"/>
      <c r="AC46" s="299"/>
      <c r="AD46" s="299"/>
    </row>
    <row r="47" spans="1:30" s="143" customFormat="1" ht="30" customHeight="1" x14ac:dyDescent="0.2">
      <c r="A47" s="268" t="s">
        <v>100</v>
      </c>
      <c r="B47" s="268"/>
      <c r="C47" s="268"/>
      <c r="D47" s="268"/>
      <c r="E47" s="268"/>
      <c r="F47" s="268"/>
      <c r="G47" s="207"/>
      <c r="P47" s="144"/>
      <c r="Q47" s="145"/>
      <c r="R47" s="145" t="s">
        <v>69</v>
      </c>
      <c r="S47" s="145"/>
      <c r="T47" s="145"/>
      <c r="U47" s="145"/>
      <c r="V47" s="145"/>
      <c r="W47" s="146"/>
      <c r="X47" s="220"/>
      <c r="Y47" s="305"/>
      <c r="Z47" s="301"/>
      <c r="AA47" s="301"/>
      <c r="AB47" s="301"/>
      <c r="AC47" s="301"/>
      <c r="AD47" s="301"/>
    </row>
    <row r="48" spans="1:30" s="143" customFormat="1" ht="21" customHeight="1" x14ac:dyDescent="0.2">
      <c r="A48" s="154" t="s">
        <v>93</v>
      </c>
      <c r="B48" s="155"/>
      <c r="C48" s="156"/>
      <c r="D48" s="156"/>
      <c r="E48" s="156"/>
      <c r="F48" s="59"/>
      <c r="G48" s="156"/>
      <c r="P48" s="144"/>
      <c r="Q48" s="145"/>
      <c r="R48" s="147">
        <f>((B21*C21)+(B28*C28)+(B36*C36)+(B43*C43))/(B21+B28+B36+B43)</f>
        <v>446.5533939691864</v>
      </c>
      <c r="S48" s="147">
        <f>((E21*F21)+(E28*F28)+(E36*F36)+(E43*F43))/(E21+E28+E36+E43)</f>
        <v>501.00538354703622</v>
      </c>
      <c r="T48" s="145"/>
      <c r="U48" s="145"/>
      <c r="V48" s="145"/>
      <c r="W48" s="146"/>
      <c r="X48" s="220"/>
      <c r="Y48" s="147"/>
      <c r="Z48" s="301"/>
      <c r="AA48" s="301"/>
      <c r="AB48" s="301"/>
      <c r="AC48" s="301"/>
      <c r="AD48" s="301"/>
    </row>
    <row r="49" spans="1:30" s="143" customFormat="1" ht="33" customHeight="1" x14ac:dyDescent="0.2">
      <c r="A49" s="267" t="s">
        <v>94</v>
      </c>
      <c r="B49" s="267"/>
      <c r="C49" s="267"/>
      <c r="D49" s="267"/>
      <c r="E49" s="267"/>
      <c r="F49" s="267"/>
      <c r="G49" s="206"/>
      <c r="H49" s="148"/>
      <c r="I49" s="148"/>
      <c r="J49" s="148"/>
      <c r="K49" s="148"/>
      <c r="L49" s="148"/>
      <c r="M49" s="148"/>
      <c r="P49" s="144"/>
      <c r="Q49" s="145"/>
      <c r="R49" s="149">
        <f>B21+B28+B36+B43</f>
        <v>1226667</v>
      </c>
      <c r="S49" s="145">
        <f>E21+E28+E36+E43</f>
        <v>1041867</v>
      </c>
      <c r="T49" s="145"/>
      <c r="U49" s="145"/>
      <c r="V49" s="145"/>
      <c r="W49" s="146"/>
      <c r="X49" s="220"/>
      <c r="Y49" s="305"/>
      <c r="Z49" s="301"/>
      <c r="AA49" s="301"/>
      <c r="AB49" s="301"/>
      <c r="AC49" s="301"/>
      <c r="AD49" s="301"/>
    </row>
    <row r="50" spans="1:30" s="143" customFormat="1" ht="16.5" customHeight="1" x14ac:dyDescent="0.2">
      <c r="A50" s="154" t="s">
        <v>95</v>
      </c>
      <c r="B50" s="155"/>
      <c r="C50" s="156"/>
      <c r="D50" s="156"/>
      <c r="E50" s="156"/>
      <c r="F50" s="59"/>
      <c r="G50" s="156"/>
      <c r="O50" s="150"/>
      <c r="P50" s="144"/>
      <c r="Q50" s="145"/>
      <c r="R50" s="151" t="s">
        <v>70</v>
      </c>
      <c r="S50" s="152">
        <f>R22-R49</f>
        <v>0</v>
      </c>
      <c r="T50" s="153">
        <f>S22-R48</f>
        <v>-3.3939691863906774E-3</v>
      </c>
      <c r="U50" s="151">
        <f>S49-T22</f>
        <v>0</v>
      </c>
      <c r="V50" s="153">
        <f>S48-U22</f>
        <v>-4.6164529637735541E-3</v>
      </c>
      <c r="W50" s="146"/>
      <c r="X50" s="220"/>
      <c r="Y50" s="305"/>
      <c r="Z50" s="301"/>
      <c r="AA50" s="301"/>
      <c r="AB50" s="301"/>
      <c r="AC50" s="301"/>
      <c r="AD50" s="301"/>
    </row>
    <row r="51" spans="1:30" x14ac:dyDescent="0.2">
      <c r="A51" s="265"/>
      <c r="B51" s="265"/>
      <c r="C51" s="265"/>
      <c r="D51" s="265"/>
      <c r="E51" s="265"/>
      <c r="F51" s="265"/>
      <c r="G51" s="204"/>
      <c r="Y51" s="302"/>
      <c r="Z51" s="299"/>
      <c r="AA51" s="299"/>
      <c r="AB51" s="299"/>
      <c r="AC51" s="299"/>
      <c r="AD51" s="299"/>
    </row>
    <row r="52" spans="1:30" ht="0.75" hidden="1" customHeight="1" x14ac:dyDescent="0.2">
      <c r="Y52" s="302"/>
      <c r="Z52" s="299"/>
      <c r="AA52" s="299"/>
      <c r="AB52" s="299"/>
      <c r="AC52" s="299"/>
      <c r="AD52" s="299"/>
    </row>
    <row r="53" spans="1:30" hidden="1" x14ac:dyDescent="0.2">
      <c r="P53" s="42"/>
      <c r="Y53" s="302"/>
      <c r="Z53" s="299"/>
      <c r="AA53" s="299"/>
      <c r="AB53" s="299"/>
      <c r="AC53" s="299"/>
      <c r="AD53" s="299"/>
    </row>
    <row r="54" spans="1:30" hidden="1" x14ac:dyDescent="0.2">
      <c r="Y54" s="302"/>
      <c r="Z54" s="299"/>
      <c r="AA54" s="299"/>
      <c r="AB54" s="299"/>
      <c r="AC54" s="299"/>
      <c r="AD54" s="299"/>
    </row>
    <row r="55" spans="1:30" x14ac:dyDescent="0.2">
      <c r="Y55" s="302"/>
      <c r="Z55" s="299"/>
      <c r="AA55" s="299"/>
      <c r="AB55" s="299"/>
      <c r="AC55" s="299"/>
      <c r="AD55" s="299"/>
    </row>
    <row r="56" spans="1:30" x14ac:dyDescent="0.2">
      <c r="Y56" s="302"/>
      <c r="Z56" s="299"/>
      <c r="AA56" s="299"/>
      <c r="AB56" s="299"/>
      <c r="AC56" s="299"/>
      <c r="AD56" s="299"/>
    </row>
    <row r="57" spans="1:30" x14ac:dyDescent="0.2">
      <c r="Y57" s="302"/>
      <c r="Z57" s="299"/>
      <c r="AA57" s="299"/>
      <c r="AB57" s="299"/>
      <c r="AC57" s="299"/>
      <c r="AD57" s="299"/>
    </row>
  </sheetData>
  <mergeCells count="12">
    <mergeCell ref="E8:G8"/>
    <mergeCell ref="A5:G5"/>
    <mergeCell ref="A6:G6"/>
    <mergeCell ref="E7:G7"/>
    <mergeCell ref="A51:F51"/>
    <mergeCell ref="A30:F30"/>
    <mergeCell ref="A49:F49"/>
    <mergeCell ref="A47:F47"/>
    <mergeCell ref="D8:D9"/>
    <mergeCell ref="A8:A9"/>
    <mergeCell ref="B8:B9"/>
    <mergeCell ref="C8:C9"/>
  </mergeCells>
  <pageMargins left="0.11811023622047245" right="0.11811023622047245" top="0.35433070866141736" bottom="0.35433070866141736" header="0.31496062992125984" footer="0.31496062992125984"/>
  <pageSetup paperSize="9" scale="8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8" customWidth="1"/>
    <col min="4" max="4" width="8.85546875" style="3" customWidth="1"/>
    <col min="5" max="5" width="9.85546875" style="38" customWidth="1"/>
    <col min="6" max="6" width="8.85546875" style="3" customWidth="1"/>
    <col min="7" max="7" width="10.28515625" style="38" customWidth="1"/>
    <col min="8" max="8" width="9.140625" style="3"/>
    <col min="9" max="9" width="9.5703125" style="38" customWidth="1"/>
    <col min="10" max="10" width="16.140625" style="3" customWidth="1"/>
    <col min="11" max="11" width="9.140625" style="3" customWidth="1"/>
    <col min="12" max="12" width="9.7109375" style="38" customWidth="1"/>
    <col min="13" max="13" width="8.85546875" style="3" customWidth="1"/>
    <col min="14" max="14" width="9.85546875" style="38" customWidth="1"/>
    <col min="15" max="15" width="8.85546875" style="3" customWidth="1"/>
    <col min="16" max="16" width="9.140625" style="38" customWidth="1"/>
    <col min="17" max="17" width="9.85546875" style="3" customWidth="1"/>
    <col min="18" max="18" width="9.7109375" style="38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8" t="s">
        <v>2</v>
      </c>
      <c r="B1" s="18"/>
      <c r="C1" s="45"/>
      <c r="J1" s="18" t="s">
        <v>2</v>
      </c>
      <c r="K1" s="18"/>
      <c r="L1" s="45"/>
    </row>
    <row r="2" spans="1:18" x14ac:dyDescent="0.2">
      <c r="A2" s="18" t="s">
        <v>3</v>
      </c>
      <c r="B2" s="18"/>
      <c r="C2" s="45"/>
      <c r="J2" s="18" t="s">
        <v>3</v>
      </c>
      <c r="K2" s="18"/>
      <c r="L2" s="45"/>
    </row>
    <row r="3" spans="1:18" x14ac:dyDescent="0.2">
      <c r="A3" s="19" t="s">
        <v>0</v>
      </c>
      <c r="B3" s="19"/>
      <c r="C3" s="46"/>
      <c r="J3" s="19" t="s">
        <v>0</v>
      </c>
      <c r="K3" s="19"/>
      <c r="L3" s="46"/>
    </row>
    <row r="4" spans="1:18" x14ac:dyDescent="0.2">
      <c r="A4" s="19"/>
      <c r="B4" s="19"/>
      <c r="C4" s="46"/>
      <c r="J4" s="19"/>
      <c r="K4" s="19"/>
      <c r="L4" s="46"/>
    </row>
    <row r="5" spans="1:18" ht="9.75" hidden="1" customHeight="1" x14ac:dyDescent="0.2"/>
    <row r="6" spans="1:18" ht="12.75" x14ac:dyDescent="0.2">
      <c r="A6" s="283" t="s">
        <v>89</v>
      </c>
      <c r="B6" s="283"/>
      <c r="C6" s="283"/>
      <c r="D6" s="283"/>
      <c r="E6" s="283"/>
      <c r="F6" s="283"/>
      <c r="G6" s="283"/>
      <c r="H6" s="283"/>
      <c r="I6" s="283"/>
      <c r="J6" s="283" t="s">
        <v>90</v>
      </c>
      <c r="K6" s="283"/>
      <c r="L6" s="283"/>
      <c r="M6" s="283"/>
      <c r="N6" s="283"/>
      <c r="O6" s="283"/>
      <c r="P6" s="283"/>
      <c r="Q6" s="283"/>
      <c r="R6" s="283"/>
    </row>
    <row r="7" spans="1:18" ht="12.75" x14ac:dyDescent="0.2">
      <c r="A7" s="283" t="s">
        <v>91</v>
      </c>
      <c r="B7" s="283"/>
      <c r="C7" s="283"/>
      <c r="D7" s="283"/>
      <c r="E7" s="283"/>
      <c r="F7" s="283"/>
      <c r="G7" s="283"/>
      <c r="H7" s="283"/>
      <c r="I7" s="283"/>
      <c r="J7" s="283" t="s">
        <v>91</v>
      </c>
      <c r="K7" s="283"/>
      <c r="L7" s="283"/>
      <c r="M7" s="283"/>
      <c r="N7" s="283"/>
      <c r="O7" s="283"/>
      <c r="P7" s="283"/>
      <c r="Q7" s="283"/>
      <c r="R7" s="283"/>
    </row>
    <row r="8" spans="1:18" ht="12.75" x14ac:dyDescent="0.2">
      <c r="A8" s="287" t="s">
        <v>44</v>
      </c>
      <c r="B8" s="287"/>
      <c r="C8" s="287"/>
      <c r="D8" s="287"/>
      <c r="E8" s="287"/>
      <c r="F8" s="287"/>
      <c r="G8" s="287"/>
      <c r="H8" s="287"/>
      <c r="I8" s="287"/>
      <c r="J8" s="283" t="s">
        <v>42</v>
      </c>
      <c r="K8" s="283"/>
      <c r="L8" s="283"/>
      <c r="M8" s="283"/>
      <c r="N8" s="283"/>
      <c r="O8" s="283"/>
      <c r="P8" s="283"/>
      <c r="Q8" s="283"/>
      <c r="R8" s="283"/>
    </row>
    <row r="9" spans="1:18" ht="12.75" x14ac:dyDescent="0.2">
      <c r="A9" s="29"/>
      <c r="B9" s="29"/>
      <c r="C9" s="50"/>
      <c r="D9" s="29"/>
      <c r="E9" s="50"/>
      <c r="F9" s="29"/>
      <c r="G9" s="50"/>
      <c r="H9" s="29"/>
      <c r="I9" s="50"/>
      <c r="J9" s="283" t="s">
        <v>45</v>
      </c>
      <c r="K9" s="283"/>
      <c r="L9" s="283"/>
      <c r="M9" s="283"/>
      <c r="N9" s="283"/>
      <c r="O9" s="283"/>
      <c r="P9" s="283"/>
      <c r="Q9" s="283"/>
      <c r="R9" s="283"/>
    </row>
    <row r="10" spans="1:18" x14ac:dyDescent="0.2">
      <c r="A10" s="279" t="str">
        <f>'u LIPNJU 2023.'!A6:F6</f>
        <v>za svibanj 2023. (isplata u lipnju 2023.)</v>
      </c>
      <c r="B10" s="279"/>
      <c r="C10" s="279"/>
      <c r="D10" s="279"/>
      <c r="E10" s="279"/>
      <c r="F10" s="279"/>
      <c r="G10" s="279"/>
      <c r="H10" s="279"/>
      <c r="I10" s="279"/>
      <c r="J10" s="1"/>
      <c r="K10" s="1"/>
      <c r="L10" s="51"/>
      <c r="M10" s="1"/>
      <c r="N10" s="51"/>
      <c r="O10" s="1"/>
      <c r="P10" s="51"/>
      <c r="Q10" s="1"/>
      <c r="R10" s="51"/>
    </row>
    <row r="11" spans="1:18" ht="12.75" customHeight="1" x14ac:dyDescent="0.2">
      <c r="J11" s="279" t="str">
        <f>A10</f>
        <v>za svibanj 2023. (isplata u lipnju 2023.)</v>
      </c>
      <c r="K11" s="279"/>
      <c r="L11" s="279"/>
      <c r="M11" s="279"/>
      <c r="N11" s="279"/>
      <c r="O11" s="279"/>
      <c r="P11" s="279"/>
      <c r="Q11" s="279"/>
      <c r="R11" s="279"/>
    </row>
    <row r="12" spans="1:18" ht="10.5" customHeight="1" x14ac:dyDescent="0.2">
      <c r="A12" s="19" t="s">
        <v>4</v>
      </c>
      <c r="J12" s="19" t="s">
        <v>5</v>
      </c>
    </row>
    <row r="13" spans="1:18" ht="12.75" customHeight="1" x14ac:dyDescent="0.2">
      <c r="A13" s="276" t="s">
        <v>97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6" t="s">
        <v>97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18" x14ac:dyDescent="0.2">
      <c r="A14" s="277"/>
      <c r="B14" s="284" t="s">
        <v>1</v>
      </c>
      <c r="C14" s="286"/>
      <c r="D14" s="284" t="s">
        <v>7</v>
      </c>
      <c r="E14" s="286"/>
      <c r="F14" s="284" t="s">
        <v>46</v>
      </c>
      <c r="G14" s="286"/>
      <c r="H14" s="284" t="s">
        <v>8</v>
      </c>
      <c r="I14" s="286"/>
      <c r="J14" s="277"/>
      <c r="K14" s="284" t="s">
        <v>1</v>
      </c>
      <c r="L14" s="286"/>
      <c r="M14" s="284" t="s">
        <v>74</v>
      </c>
      <c r="N14" s="286"/>
      <c r="O14" s="284" t="s">
        <v>46</v>
      </c>
      <c r="P14" s="286"/>
      <c r="Q14" s="284" t="s">
        <v>8</v>
      </c>
      <c r="R14" s="286"/>
    </row>
    <row r="15" spans="1:18" ht="39.75" customHeight="1" x14ac:dyDescent="0.2">
      <c r="A15" s="278"/>
      <c r="B15" s="85" t="s">
        <v>13</v>
      </c>
      <c r="C15" s="86" t="s">
        <v>96</v>
      </c>
      <c r="D15" s="87" t="s">
        <v>13</v>
      </c>
      <c r="E15" s="86" t="s">
        <v>96</v>
      </c>
      <c r="F15" s="87" t="s">
        <v>13</v>
      </c>
      <c r="G15" s="86" t="s">
        <v>96</v>
      </c>
      <c r="H15" s="87" t="s">
        <v>14</v>
      </c>
      <c r="I15" s="86" t="s">
        <v>96</v>
      </c>
      <c r="J15" s="278"/>
      <c r="K15" s="85" t="s">
        <v>13</v>
      </c>
      <c r="L15" s="86" t="s">
        <v>96</v>
      </c>
      <c r="M15" s="87" t="s">
        <v>13</v>
      </c>
      <c r="N15" s="86" t="s">
        <v>96</v>
      </c>
      <c r="O15" s="87" t="s">
        <v>13</v>
      </c>
      <c r="P15" s="86" t="s">
        <v>96</v>
      </c>
      <c r="Q15" s="87" t="s">
        <v>14</v>
      </c>
      <c r="R15" s="86" t="s">
        <v>96</v>
      </c>
    </row>
    <row r="16" spans="1:18" s="131" customFormat="1" ht="8.25" customHeight="1" x14ac:dyDescent="0.2">
      <c r="A16" s="129">
        <v>0</v>
      </c>
      <c r="B16" s="129">
        <v>1</v>
      </c>
      <c r="C16" s="129">
        <v>2</v>
      </c>
      <c r="D16" s="129">
        <v>3</v>
      </c>
      <c r="E16" s="129">
        <v>4</v>
      </c>
      <c r="F16" s="129">
        <v>5</v>
      </c>
      <c r="G16" s="129">
        <v>6</v>
      </c>
      <c r="H16" s="129">
        <v>7</v>
      </c>
      <c r="I16" s="129">
        <v>8</v>
      </c>
      <c r="J16" s="129">
        <v>0</v>
      </c>
      <c r="K16" s="129">
        <v>1</v>
      </c>
      <c r="L16" s="129">
        <v>2</v>
      </c>
      <c r="M16" s="129">
        <v>3</v>
      </c>
      <c r="N16" s="129">
        <v>4</v>
      </c>
      <c r="O16" s="129">
        <v>5</v>
      </c>
      <c r="P16" s="129">
        <v>6</v>
      </c>
      <c r="Q16" s="129">
        <v>7</v>
      </c>
      <c r="R16" s="129">
        <v>8</v>
      </c>
    </row>
    <row r="17" spans="1:22" s="92" customFormat="1" x14ac:dyDescent="0.2">
      <c r="A17" s="108" t="s">
        <v>75</v>
      </c>
      <c r="B17" s="109">
        <v>84939</v>
      </c>
      <c r="C17" s="110">
        <v>33.76</v>
      </c>
      <c r="D17" s="111">
        <v>61704</v>
      </c>
      <c r="E17" s="112">
        <v>33.799999999999997</v>
      </c>
      <c r="F17" s="111">
        <v>4207</v>
      </c>
      <c r="G17" s="112">
        <v>39.200000000000003</v>
      </c>
      <c r="H17" s="111">
        <v>19028</v>
      </c>
      <c r="I17" s="113">
        <v>32.44</v>
      </c>
      <c r="J17" s="108" t="s">
        <v>75</v>
      </c>
      <c r="K17" s="109" t="s">
        <v>98</v>
      </c>
      <c r="L17" s="114" t="s">
        <v>99</v>
      </c>
      <c r="M17" s="111" t="s">
        <v>98</v>
      </c>
      <c r="N17" s="112" t="s">
        <v>99</v>
      </c>
      <c r="O17" s="111" t="s">
        <v>98</v>
      </c>
      <c r="P17" s="115" t="s">
        <v>99</v>
      </c>
      <c r="Q17" s="111" t="s">
        <v>98</v>
      </c>
      <c r="R17" s="113" t="s">
        <v>99</v>
      </c>
    </row>
    <row r="18" spans="1:22" s="92" customFormat="1" x14ac:dyDescent="0.2">
      <c r="A18" s="108" t="s">
        <v>76</v>
      </c>
      <c r="B18" s="109">
        <v>52944</v>
      </c>
      <c r="C18" s="114">
        <v>105.11</v>
      </c>
      <c r="D18" s="111">
        <v>37320</v>
      </c>
      <c r="E18" s="112">
        <v>104.63</v>
      </c>
      <c r="F18" s="111">
        <v>4010</v>
      </c>
      <c r="G18" s="112">
        <v>105.98</v>
      </c>
      <c r="H18" s="111">
        <v>11614</v>
      </c>
      <c r="I18" s="113">
        <v>106.36</v>
      </c>
      <c r="J18" s="108" t="s">
        <v>76</v>
      </c>
      <c r="K18" s="109">
        <v>5</v>
      </c>
      <c r="L18" s="114">
        <v>124.61</v>
      </c>
      <c r="M18" s="111" t="s">
        <v>98</v>
      </c>
      <c r="N18" s="112" t="s">
        <v>99</v>
      </c>
      <c r="O18" s="111">
        <v>5</v>
      </c>
      <c r="P18" s="112">
        <v>124.61</v>
      </c>
      <c r="Q18" s="111" t="s">
        <v>98</v>
      </c>
      <c r="R18" s="113" t="s">
        <v>99</v>
      </c>
    </row>
    <row r="19" spans="1:22" s="92" customFormat="1" x14ac:dyDescent="0.2">
      <c r="A19" s="108" t="s">
        <v>77</v>
      </c>
      <c r="B19" s="109">
        <v>66521</v>
      </c>
      <c r="C19" s="114">
        <v>173.15</v>
      </c>
      <c r="D19" s="111">
        <v>41365</v>
      </c>
      <c r="E19" s="112">
        <v>171.84</v>
      </c>
      <c r="F19" s="111">
        <v>6278</v>
      </c>
      <c r="G19" s="112">
        <v>173.51</v>
      </c>
      <c r="H19" s="111">
        <v>18878</v>
      </c>
      <c r="I19" s="113">
        <v>175.89</v>
      </c>
      <c r="J19" s="108" t="s">
        <v>77</v>
      </c>
      <c r="K19" s="109">
        <v>31</v>
      </c>
      <c r="L19" s="114">
        <v>172.44</v>
      </c>
      <c r="M19" s="111">
        <v>2</v>
      </c>
      <c r="N19" s="112">
        <v>143.68</v>
      </c>
      <c r="O19" s="111">
        <v>27</v>
      </c>
      <c r="P19" s="112">
        <v>173.55</v>
      </c>
      <c r="Q19" s="111">
        <v>2</v>
      </c>
      <c r="R19" s="113">
        <v>186.24</v>
      </c>
    </row>
    <row r="20" spans="1:22" s="92" customFormat="1" x14ac:dyDescent="0.2">
      <c r="A20" s="108" t="s">
        <v>78</v>
      </c>
      <c r="B20" s="109">
        <v>102683</v>
      </c>
      <c r="C20" s="114">
        <v>237.66</v>
      </c>
      <c r="D20" s="111">
        <v>63438</v>
      </c>
      <c r="E20" s="112">
        <v>237.82</v>
      </c>
      <c r="F20" s="111">
        <v>15821</v>
      </c>
      <c r="G20" s="112">
        <v>240.66</v>
      </c>
      <c r="H20" s="111">
        <v>23424</v>
      </c>
      <c r="I20" s="113">
        <v>235.22</v>
      </c>
      <c r="J20" s="108" t="s">
        <v>78</v>
      </c>
      <c r="K20" s="109">
        <v>87</v>
      </c>
      <c r="L20" s="114">
        <v>242.8</v>
      </c>
      <c r="M20" s="111">
        <v>2</v>
      </c>
      <c r="N20" s="112">
        <v>227.15</v>
      </c>
      <c r="O20" s="111">
        <v>75</v>
      </c>
      <c r="P20" s="112">
        <v>243.65</v>
      </c>
      <c r="Q20" s="111">
        <v>10</v>
      </c>
      <c r="R20" s="113">
        <v>239.54</v>
      </c>
      <c r="U20" s="116"/>
    </row>
    <row r="21" spans="1:22" s="92" customFormat="1" x14ac:dyDescent="0.2">
      <c r="A21" s="108" t="s">
        <v>79</v>
      </c>
      <c r="B21" s="109">
        <v>136603</v>
      </c>
      <c r="C21" s="114">
        <v>306.52</v>
      </c>
      <c r="D21" s="111">
        <v>89372</v>
      </c>
      <c r="E21" s="112">
        <v>307.45</v>
      </c>
      <c r="F21" s="111">
        <v>23103</v>
      </c>
      <c r="G21" s="112">
        <v>304.62</v>
      </c>
      <c r="H21" s="111">
        <v>24128</v>
      </c>
      <c r="I21" s="113">
        <v>304.91000000000003</v>
      </c>
      <c r="J21" s="108" t="s">
        <v>79</v>
      </c>
      <c r="K21" s="109">
        <v>235</v>
      </c>
      <c r="L21" s="114">
        <v>314.56</v>
      </c>
      <c r="M21" s="111" t="s">
        <v>98</v>
      </c>
      <c r="N21" s="112" t="s">
        <v>99</v>
      </c>
      <c r="O21" s="111">
        <v>164</v>
      </c>
      <c r="P21" s="112">
        <v>310.04000000000002</v>
      </c>
      <c r="Q21" s="111">
        <v>71</v>
      </c>
      <c r="R21" s="113">
        <v>324.99</v>
      </c>
      <c r="U21" s="116"/>
    </row>
    <row r="22" spans="1:22" s="92" customFormat="1" x14ac:dyDescent="0.2">
      <c r="A22" s="108" t="s">
        <v>80</v>
      </c>
      <c r="B22" s="109">
        <v>149738</v>
      </c>
      <c r="C22" s="114">
        <v>367.78</v>
      </c>
      <c r="D22" s="111">
        <v>99131</v>
      </c>
      <c r="E22" s="112">
        <v>367.66</v>
      </c>
      <c r="F22" s="111">
        <v>17297</v>
      </c>
      <c r="G22" s="112">
        <v>366.67</v>
      </c>
      <c r="H22" s="111">
        <v>33310</v>
      </c>
      <c r="I22" s="113">
        <v>368.69</v>
      </c>
      <c r="J22" s="108" t="s">
        <v>80</v>
      </c>
      <c r="K22" s="109">
        <v>1634</v>
      </c>
      <c r="L22" s="114">
        <v>375.04</v>
      </c>
      <c r="M22" s="111">
        <v>26</v>
      </c>
      <c r="N22" s="112">
        <v>362.49</v>
      </c>
      <c r="O22" s="111">
        <v>1191</v>
      </c>
      <c r="P22" s="112">
        <v>376.72</v>
      </c>
      <c r="Q22" s="111">
        <v>417</v>
      </c>
      <c r="R22" s="113">
        <v>371</v>
      </c>
      <c r="U22" s="116"/>
    </row>
    <row r="23" spans="1:22" s="92" customFormat="1" x14ac:dyDescent="0.2">
      <c r="A23" s="108" t="s">
        <v>81</v>
      </c>
      <c r="B23" s="109">
        <v>145604</v>
      </c>
      <c r="C23" s="114">
        <v>437.84</v>
      </c>
      <c r="D23" s="111">
        <v>109554</v>
      </c>
      <c r="E23" s="112">
        <v>438.4</v>
      </c>
      <c r="F23" s="111">
        <v>12247</v>
      </c>
      <c r="G23" s="112">
        <v>439.05</v>
      </c>
      <c r="H23" s="111">
        <v>23803</v>
      </c>
      <c r="I23" s="113">
        <v>434.61</v>
      </c>
      <c r="J23" s="108" t="s">
        <v>81</v>
      </c>
      <c r="K23" s="109">
        <v>6583</v>
      </c>
      <c r="L23" s="114">
        <v>453.29</v>
      </c>
      <c r="M23" s="111">
        <v>2053</v>
      </c>
      <c r="N23" s="112">
        <v>462.59</v>
      </c>
      <c r="O23" s="111">
        <v>3898</v>
      </c>
      <c r="P23" s="112">
        <v>450.75</v>
      </c>
      <c r="Q23" s="111">
        <v>632</v>
      </c>
      <c r="R23" s="113">
        <v>438.81</v>
      </c>
      <c r="U23" s="116"/>
      <c r="V23" s="115"/>
    </row>
    <row r="24" spans="1:22" s="92" customFormat="1" x14ac:dyDescent="0.2">
      <c r="A24" s="108" t="s">
        <v>82</v>
      </c>
      <c r="B24" s="109">
        <v>112034</v>
      </c>
      <c r="C24" s="114">
        <v>502.51</v>
      </c>
      <c r="D24" s="111">
        <v>89261</v>
      </c>
      <c r="E24" s="112">
        <v>502.69</v>
      </c>
      <c r="F24" s="111">
        <v>6871</v>
      </c>
      <c r="G24" s="112">
        <v>497.13</v>
      </c>
      <c r="H24" s="111">
        <v>15902</v>
      </c>
      <c r="I24" s="113">
        <v>503.79</v>
      </c>
      <c r="J24" s="108" t="s">
        <v>82</v>
      </c>
      <c r="K24" s="109">
        <v>4801</v>
      </c>
      <c r="L24" s="114">
        <v>505.35</v>
      </c>
      <c r="M24" s="111">
        <v>965</v>
      </c>
      <c r="N24" s="112">
        <v>503.05</v>
      </c>
      <c r="O24" s="111">
        <v>3137</v>
      </c>
      <c r="P24" s="112">
        <v>506.34</v>
      </c>
      <c r="Q24" s="111">
        <v>699</v>
      </c>
      <c r="R24" s="113">
        <v>504.12</v>
      </c>
    </row>
    <row r="25" spans="1:22" s="92" customFormat="1" x14ac:dyDescent="0.2">
      <c r="A25" s="108" t="s">
        <v>83</v>
      </c>
      <c r="B25" s="109">
        <v>75480</v>
      </c>
      <c r="C25" s="114">
        <v>568.57000000000005</v>
      </c>
      <c r="D25" s="111">
        <v>63686</v>
      </c>
      <c r="E25" s="112">
        <v>568.67999999999995</v>
      </c>
      <c r="F25" s="111">
        <v>2712</v>
      </c>
      <c r="G25" s="112">
        <v>566.65</v>
      </c>
      <c r="H25" s="111">
        <v>9082</v>
      </c>
      <c r="I25" s="113">
        <v>568.32000000000005</v>
      </c>
      <c r="J25" s="108" t="s">
        <v>83</v>
      </c>
      <c r="K25" s="109">
        <v>3703</v>
      </c>
      <c r="L25" s="114">
        <v>566.07000000000005</v>
      </c>
      <c r="M25" s="111">
        <v>560</v>
      </c>
      <c r="N25" s="112">
        <v>561.29999999999995</v>
      </c>
      <c r="O25" s="111">
        <v>2803</v>
      </c>
      <c r="P25" s="112">
        <v>566.58000000000004</v>
      </c>
      <c r="Q25" s="111">
        <v>340</v>
      </c>
      <c r="R25" s="113">
        <v>569.73</v>
      </c>
      <c r="U25" s="117"/>
      <c r="V25" s="117"/>
    </row>
    <row r="26" spans="1:22" s="92" customFormat="1" x14ac:dyDescent="0.2">
      <c r="A26" s="108" t="s">
        <v>84</v>
      </c>
      <c r="B26" s="109">
        <v>64219</v>
      </c>
      <c r="C26" s="114">
        <v>633.25</v>
      </c>
      <c r="D26" s="111">
        <v>55663</v>
      </c>
      <c r="E26" s="112">
        <v>633.42999999999995</v>
      </c>
      <c r="F26" s="111">
        <v>1524</v>
      </c>
      <c r="G26" s="112">
        <v>631.55999999999995</v>
      </c>
      <c r="H26" s="111">
        <v>7032</v>
      </c>
      <c r="I26" s="113">
        <v>632.26</v>
      </c>
      <c r="J26" s="108" t="s">
        <v>84</v>
      </c>
      <c r="K26" s="109">
        <v>6967</v>
      </c>
      <c r="L26" s="114">
        <v>639.5</v>
      </c>
      <c r="M26" s="111">
        <v>237</v>
      </c>
      <c r="N26" s="112">
        <v>637.08000000000004</v>
      </c>
      <c r="O26" s="111">
        <v>5874</v>
      </c>
      <c r="P26" s="112">
        <v>640.54</v>
      </c>
      <c r="Q26" s="111">
        <v>856</v>
      </c>
      <c r="R26" s="113">
        <v>633.09</v>
      </c>
    </row>
    <row r="27" spans="1:22" s="92" customFormat="1" x14ac:dyDescent="0.2">
      <c r="A27" s="108" t="s">
        <v>85</v>
      </c>
      <c r="B27" s="109">
        <v>72479</v>
      </c>
      <c r="C27" s="114">
        <v>726.7</v>
      </c>
      <c r="D27" s="111">
        <v>64467</v>
      </c>
      <c r="E27" s="112">
        <v>727.02</v>
      </c>
      <c r="F27" s="111">
        <v>1030</v>
      </c>
      <c r="G27" s="112">
        <v>723.34</v>
      </c>
      <c r="H27" s="111">
        <v>6982</v>
      </c>
      <c r="I27" s="113">
        <v>724.17</v>
      </c>
      <c r="J27" s="108" t="s">
        <v>85</v>
      </c>
      <c r="K27" s="109">
        <v>6631</v>
      </c>
      <c r="L27" s="114">
        <v>736.41</v>
      </c>
      <c r="M27" s="111">
        <v>133</v>
      </c>
      <c r="N27" s="112">
        <v>745.3</v>
      </c>
      <c r="O27" s="111">
        <v>5269</v>
      </c>
      <c r="P27" s="112">
        <v>735.85</v>
      </c>
      <c r="Q27" s="111">
        <v>1229</v>
      </c>
      <c r="R27" s="113">
        <v>737.83</v>
      </c>
    </row>
    <row r="28" spans="1:22" s="92" customFormat="1" x14ac:dyDescent="0.2">
      <c r="A28" s="108" t="s">
        <v>86</v>
      </c>
      <c r="B28" s="109">
        <v>34104</v>
      </c>
      <c r="C28" s="110">
        <v>854.61</v>
      </c>
      <c r="D28" s="111">
        <v>30392</v>
      </c>
      <c r="E28" s="112">
        <v>854.04</v>
      </c>
      <c r="F28" s="111">
        <v>385</v>
      </c>
      <c r="G28" s="112">
        <v>855.1</v>
      </c>
      <c r="H28" s="111">
        <v>3327</v>
      </c>
      <c r="I28" s="113">
        <v>859.79</v>
      </c>
      <c r="J28" s="108" t="s">
        <v>86</v>
      </c>
      <c r="K28" s="109">
        <v>7125</v>
      </c>
      <c r="L28" s="110">
        <v>851.31</v>
      </c>
      <c r="M28" s="111">
        <v>58</v>
      </c>
      <c r="N28" s="112">
        <v>858.55</v>
      </c>
      <c r="O28" s="111">
        <v>5883</v>
      </c>
      <c r="P28" s="112">
        <v>849.7</v>
      </c>
      <c r="Q28" s="111">
        <v>1184</v>
      </c>
      <c r="R28" s="113">
        <v>858.96</v>
      </c>
    </row>
    <row r="29" spans="1:22" s="92" customFormat="1" x14ac:dyDescent="0.2">
      <c r="A29" s="108" t="s">
        <v>87</v>
      </c>
      <c r="B29" s="109">
        <v>16205</v>
      </c>
      <c r="C29" s="110">
        <v>992.55</v>
      </c>
      <c r="D29" s="111">
        <v>14000</v>
      </c>
      <c r="E29" s="112">
        <v>991.75</v>
      </c>
      <c r="F29" s="111">
        <v>190</v>
      </c>
      <c r="G29" s="112">
        <v>987.39</v>
      </c>
      <c r="H29" s="111">
        <v>2015</v>
      </c>
      <c r="I29" s="113">
        <v>998.55</v>
      </c>
      <c r="J29" s="108" t="s">
        <v>87</v>
      </c>
      <c r="K29" s="109">
        <v>8047</v>
      </c>
      <c r="L29" s="110">
        <v>1000.8</v>
      </c>
      <c r="M29" s="111">
        <v>69</v>
      </c>
      <c r="N29" s="112">
        <v>997.88</v>
      </c>
      <c r="O29" s="111">
        <v>6698</v>
      </c>
      <c r="P29" s="112">
        <v>1002.05</v>
      </c>
      <c r="Q29" s="111">
        <v>1280</v>
      </c>
      <c r="R29" s="113">
        <v>994.38</v>
      </c>
    </row>
    <row r="30" spans="1:22" s="92" customFormat="1" x14ac:dyDescent="0.2">
      <c r="A30" s="108" t="s">
        <v>88</v>
      </c>
      <c r="B30" s="109">
        <v>19081</v>
      </c>
      <c r="C30" s="110">
        <v>1307.05</v>
      </c>
      <c r="D30" s="111">
        <v>17819</v>
      </c>
      <c r="E30" s="112">
        <v>1310.94</v>
      </c>
      <c r="F30" s="111">
        <v>135</v>
      </c>
      <c r="G30" s="112">
        <v>1228</v>
      </c>
      <c r="H30" s="111">
        <v>1127</v>
      </c>
      <c r="I30" s="113">
        <v>1254.93</v>
      </c>
      <c r="J30" s="108" t="s">
        <v>88</v>
      </c>
      <c r="K30" s="109">
        <v>25437</v>
      </c>
      <c r="L30" s="110">
        <v>1365.29</v>
      </c>
      <c r="M30" s="111">
        <v>63</v>
      </c>
      <c r="N30" s="112">
        <v>1275.18</v>
      </c>
      <c r="O30" s="111">
        <v>17070</v>
      </c>
      <c r="P30" s="112">
        <v>1370.16</v>
      </c>
      <c r="Q30" s="111">
        <v>8304</v>
      </c>
      <c r="R30" s="113">
        <v>1355.97</v>
      </c>
    </row>
    <row r="31" spans="1:22" s="92" customFormat="1" x14ac:dyDescent="0.2">
      <c r="A31" s="118" t="s">
        <v>1</v>
      </c>
      <c r="B31" s="119">
        <v>1132634</v>
      </c>
      <c r="C31" s="120">
        <v>412.99</v>
      </c>
      <c r="D31" s="119">
        <v>837172</v>
      </c>
      <c r="E31" s="120">
        <v>437.85</v>
      </c>
      <c r="F31" s="119">
        <v>95810</v>
      </c>
      <c r="G31" s="120">
        <v>329.68</v>
      </c>
      <c r="H31" s="119">
        <v>199652</v>
      </c>
      <c r="I31" s="120">
        <v>348.74</v>
      </c>
      <c r="J31" s="118" t="s">
        <v>1</v>
      </c>
      <c r="K31" s="119">
        <v>71286</v>
      </c>
      <c r="L31" s="120">
        <v>931.55</v>
      </c>
      <c r="M31" s="119">
        <v>4168</v>
      </c>
      <c r="N31" s="120">
        <v>529.92999999999995</v>
      </c>
      <c r="O31" s="119">
        <v>52094</v>
      </c>
      <c r="P31" s="120">
        <v>925.17</v>
      </c>
      <c r="Q31" s="119">
        <v>15024</v>
      </c>
      <c r="R31" s="120">
        <v>1065.1300000000001</v>
      </c>
    </row>
    <row r="32" spans="1:22" s="92" customFormat="1" ht="16.5" customHeight="1" x14ac:dyDescent="0.15">
      <c r="A32" s="273" t="s">
        <v>100</v>
      </c>
      <c r="B32" s="273"/>
      <c r="C32" s="273"/>
      <c r="D32" s="273"/>
      <c r="E32" s="273"/>
      <c r="F32" s="273"/>
      <c r="G32" s="273"/>
      <c r="H32" s="134"/>
      <c r="I32" s="110"/>
      <c r="J32" s="275" t="s">
        <v>100</v>
      </c>
      <c r="K32" s="275"/>
      <c r="L32" s="275"/>
      <c r="M32" s="275"/>
      <c r="N32" s="275"/>
      <c r="O32" s="275"/>
      <c r="P32" s="275"/>
      <c r="Q32" s="134"/>
      <c r="R32" s="110"/>
    </row>
    <row r="33" spans="1:18" s="92" customFormat="1" ht="9.75" customHeight="1" x14ac:dyDescent="0.2">
      <c r="A33" s="98" t="s">
        <v>93</v>
      </c>
      <c r="B33" s="90"/>
      <c r="C33" s="90"/>
      <c r="D33" s="90"/>
      <c r="E33" s="90"/>
      <c r="F33" s="90"/>
      <c r="G33" s="90"/>
      <c r="H33" s="90"/>
      <c r="I33" s="91"/>
      <c r="J33" s="98" t="s">
        <v>93</v>
      </c>
      <c r="K33" s="90"/>
      <c r="L33" s="90"/>
      <c r="M33" s="90"/>
      <c r="N33" s="90"/>
      <c r="O33" s="90"/>
      <c r="P33" s="90"/>
      <c r="Q33" s="90"/>
      <c r="R33" s="91"/>
    </row>
    <row r="34" spans="1:18" s="92" customFormat="1" ht="8.25" customHeight="1" x14ac:dyDescent="0.2">
      <c r="A34" s="98" t="s">
        <v>94</v>
      </c>
      <c r="B34" s="93"/>
      <c r="C34" s="94"/>
      <c r="D34" s="94"/>
      <c r="E34" s="95"/>
      <c r="F34" s="96"/>
      <c r="G34" s="97"/>
      <c r="H34" s="96"/>
      <c r="I34" s="97"/>
      <c r="J34" s="98" t="s">
        <v>94</v>
      </c>
      <c r="K34" s="93"/>
      <c r="L34" s="94"/>
      <c r="M34" s="94"/>
      <c r="N34" s="95"/>
      <c r="O34" s="96"/>
      <c r="P34" s="97"/>
      <c r="Q34" s="96"/>
      <c r="R34" s="97"/>
    </row>
    <row r="35" spans="1:18" ht="9.75" customHeight="1" x14ac:dyDescent="0.2">
      <c r="A35" s="62" t="s">
        <v>95</v>
      </c>
      <c r="B35" s="64"/>
      <c r="C35" s="64"/>
      <c r="D35" s="64"/>
      <c r="E35" s="64"/>
      <c r="F35" s="64"/>
      <c r="G35" s="64"/>
      <c r="H35" s="64"/>
      <c r="I35" s="47"/>
      <c r="J35" s="62" t="s">
        <v>95</v>
      </c>
      <c r="K35" s="2"/>
      <c r="L35" s="47"/>
      <c r="M35" s="2"/>
      <c r="N35" s="47"/>
      <c r="O35" s="2"/>
      <c r="P35" s="47"/>
      <c r="Q35" s="2"/>
      <c r="R35" s="47"/>
    </row>
    <row r="36" spans="1:18" ht="7.5" customHeight="1" x14ac:dyDescent="0.2">
      <c r="A36" s="64"/>
      <c r="B36" s="64"/>
      <c r="C36" s="64"/>
      <c r="D36" s="64"/>
      <c r="E36" s="64"/>
      <c r="F36" s="64"/>
      <c r="G36" s="64"/>
      <c r="H36" s="64"/>
      <c r="I36" s="47"/>
    </row>
    <row r="37" spans="1:18" ht="9.75" customHeight="1" x14ac:dyDescent="0.2">
      <c r="A37" s="25"/>
      <c r="B37" s="20"/>
      <c r="C37" s="21"/>
      <c r="D37" s="20"/>
      <c r="E37" s="21"/>
      <c r="F37" s="20"/>
      <c r="G37" s="21"/>
      <c r="H37" s="20"/>
      <c r="I37" s="21"/>
    </row>
    <row r="38" spans="1:18" ht="12.75" x14ac:dyDescent="0.2">
      <c r="A38" s="283" t="s">
        <v>89</v>
      </c>
      <c r="B38" s="283"/>
      <c r="C38" s="283"/>
      <c r="D38" s="283"/>
      <c r="E38" s="283"/>
      <c r="F38" s="283"/>
      <c r="G38" s="283"/>
      <c r="H38" s="283"/>
      <c r="I38" s="283"/>
      <c r="J38" s="283" t="s">
        <v>92</v>
      </c>
      <c r="K38" s="283"/>
      <c r="L38" s="283"/>
      <c r="M38" s="283"/>
      <c r="N38" s="283"/>
      <c r="O38" s="283"/>
      <c r="P38" s="283"/>
      <c r="Q38" s="283"/>
      <c r="R38" s="283"/>
    </row>
    <row r="39" spans="1:18" ht="12.75" x14ac:dyDescent="0.2">
      <c r="A39" s="283" t="s">
        <v>91</v>
      </c>
      <c r="B39" s="283"/>
      <c r="C39" s="283"/>
      <c r="D39" s="283"/>
      <c r="E39" s="283"/>
      <c r="F39" s="283"/>
      <c r="G39" s="283"/>
      <c r="H39" s="283"/>
      <c r="I39" s="283"/>
      <c r="J39" s="283" t="s">
        <v>20</v>
      </c>
      <c r="K39" s="283"/>
      <c r="L39" s="283"/>
      <c r="M39" s="283"/>
      <c r="N39" s="283"/>
      <c r="O39" s="283"/>
      <c r="P39" s="283"/>
      <c r="Q39" s="283"/>
      <c r="R39" s="283"/>
    </row>
    <row r="40" spans="1:18" ht="12.75" x14ac:dyDescent="0.2">
      <c r="A40" s="283" t="s">
        <v>9</v>
      </c>
      <c r="B40" s="283"/>
      <c r="C40" s="283"/>
      <c r="D40" s="283"/>
      <c r="E40" s="283"/>
      <c r="F40" s="283"/>
      <c r="G40" s="283"/>
      <c r="H40" s="283"/>
      <c r="I40" s="283"/>
      <c r="J40" s="283" t="s">
        <v>18</v>
      </c>
      <c r="K40" s="283"/>
      <c r="L40" s="283"/>
      <c r="M40" s="283"/>
      <c r="N40" s="283"/>
      <c r="O40" s="283"/>
      <c r="P40" s="283"/>
      <c r="Q40" s="283"/>
      <c r="R40" s="283"/>
    </row>
    <row r="41" spans="1:18" ht="12.75" x14ac:dyDescent="0.2">
      <c r="A41" s="283" t="s">
        <v>47</v>
      </c>
      <c r="B41" s="283"/>
      <c r="C41" s="283"/>
      <c r="D41" s="283"/>
      <c r="E41" s="283"/>
      <c r="F41" s="283"/>
      <c r="G41" s="283"/>
      <c r="H41" s="283"/>
      <c r="I41" s="283"/>
      <c r="J41" s="283" t="s">
        <v>50</v>
      </c>
      <c r="K41" s="283"/>
      <c r="L41" s="283"/>
      <c r="M41" s="283"/>
      <c r="N41" s="283"/>
      <c r="O41" s="283"/>
      <c r="P41" s="283"/>
      <c r="Q41" s="283"/>
      <c r="R41" s="283"/>
    </row>
    <row r="42" spans="1:18" ht="12.75" x14ac:dyDescent="0.2">
      <c r="A42" s="1"/>
      <c r="B42" s="1"/>
      <c r="C42" s="51"/>
      <c r="D42" s="1"/>
      <c r="E42" s="51"/>
      <c r="F42" s="1"/>
      <c r="G42" s="51"/>
      <c r="H42" s="1"/>
      <c r="I42" s="51"/>
      <c r="J42" s="283" t="s">
        <v>51</v>
      </c>
      <c r="K42" s="283"/>
      <c r="L42" s="283"/>
      <c r="M42" s="283"/>
      <c r="N42" s="283"/>
      <c r="O42" s="283"/>
      <c r="P42" s="283"/>
      <c r="Q42" s="283"/>
      <c r="R42" s="283"/>
    </row>
    <row r="43" spans="1:18" ht="12.75" customHeight="1" x14ac:dyDescent="0.2">
      <c r="A43" s="279" t="str">
        <f>A10</f>
        <v>za svibanj 2023. (isplata u lipnju 2023.)</v>
      </c>
      <c r="B43" s="279"/>
      <c r="C43" s="279"/>
      <c r="D43" s="279"/>
      <c r="E43" s="279"/>
      <c r="F43" s="279"/>
      <c r="G43" s="279"/>
      <c r="H43" s="279"/>
      <c r="I43" s="279"/>
      <c r="J43" s="279" t="str">
        <f>A10</f>
        <v>za svibanj 2023. (isplata u lipnju 2023.)</v>
      </c>
      <c r="K43" s="279"/>
      <c r="L43" s="279"/>
      <c r="M43" s="279"/>
      <c r="N43" s="279"/>
      <c r="O43" s="279"/>
      <c r="P43" s="279"/>
      <c r="Q43" s="279"/>
      <c r="R43" s="279"/>
    </row>
    <row r="44" spans="1:18" x14ac:dyDescent="0.2">
      <c r="A44" s="19" t="s">
        <v>10</v>
      </c>
      <c r="E44" s="38" t="s">
        <v>11</v>
      </c>
      <c r="J44" s="19" t="s">
        <v>12</v>
      </c>
    </row>
    <row r="45" spans="1:18" ht="12" customHeight="1" x14ac:dyDescent="0.2">
      <c r="A45" s="276" t="s">
        <v>97</v>
      </c>
      <c r="B45" s="280" t="s">
        <v>6</v>
      </c>
      <c r="C45" s="281"/>
      <c r="D45" s="281"/>
      <c r="E45" s="281"/>
      <c r="F45" s="281"/>
      <c r="G45" s="281"/>
      <c r="H45" s="281"/>
      <c r="I45" s="282"/>
      <c r="J45" s="276" t="s">
        <v>97</v>
      </c>
      <c r="K45" s="280" t="s">
        <v>6</v>
      </c>
      <c r="L45" s="281"/>
      <c r="M45" s="281"/>
      <c r="N45" s="281"/>
      <c r="O45" s="281"/>
      <c r="P45" s="281"/>
      <c r="Q45" s="281"/>
      <c r="R45" s="282"/>
    </row>
    <row r="46" spans="1:18" x14ac:dyDescent="0.2">
      <c r="A46" s="277"/>
      <c r="B46" s="280" t="s">
        <v>1</v>
      </c>
      <c r="C46" s="282"/>
      <c r="D46" s="280" t="s">
        <v>7</v>
      </c>
      <c r="E46" s="282"/>
      <c r="F46" s="280" t="s">
        <v>46</v>
      </c>
      <c r="G46" s="282"/>
      <c r="H46" s="280" t="s">
        <v>8</v>
      </c>
      <c r="I46" s="282"/>
      <c r="J46" s="277"/>
      <c r="K46" s="280" t="s">
        <v>1</v>
      </c>
      <c r="L46" s="282"/>
      <c r="M46" s="280" t="s">
        <v>7</v>
      </c>
      <c r="N46" s="282"/>
      <c r="O46" s="280" t="s">
        <v>46</v>
      </c>
      <c r="P46" s="282"/>
      <c r="Q46" s="280" t="s">
        <v>8</v>
      </c>
      <c r="R46" s="282"/>
    </row>
    <row r="47" spans="1:18" ht="39.75" customHeight="1" x14ac:dyDescent="0.2">
      <c r="A47" s="278"/>
      <c r="B47" s="88" t="s">
        <v>13</v>
      </c>
      <c r="C47" s="86" t="s">
        <v>96</v>
      </c>
      <c r="D47" s="89" t="s">
        <v>13</v>
      </c>
      <c r="E47" s="86" t="s">
        <v>96</v>
      </c>
      <c r="F47" s="89" t="s">
        <v>13</v>
      </c>
      <c r="G47" s="86" t="s">
        <v>96</v>
      </c>
      <c r="H47" s="89" t="s">
        <v>14</v>
      </c>
      <c r="I47" s="86" t="s">
        <v>96</v>
      </c>
      <c r="J47" s="278"/>
      <c r="K47" s="88" t="s">
        <v>13</v>
      </c>
      <c r="L47" s="86" t="s">
        <v>96</v>
      </c>
      <c r="M47" s="89" t="s">
        <v>13</v>
      </c>
      <c r="N47" s="86" t="s">
        <v>96</v>
      </c>
      <c r="O47" s="89" t="s">
        <v>13</v>
      </c>
      <c r="P47" s="86" t="s">
        <v>96</v>
      </c>
      <c r="Q47" s="89" t="s">
        <v>14</v>
      </c>
      <c r="R47" s="86" t="s">
        <v>96</v>
      </c>
    </row>
    <row r="48" spans="1:18" s="131" customFormat="1" ht="9" customHeight="1" x14ac:dyDescent="0.2">
      <c r="A48" s="129">
        <v>0</v>
      </c>
      <c r="B48" s="130">
        <v>1</v>
      </c>
      <c r="C48" s="130">
        <v>2</v>
      </c>
      <c r="D48" s="130">
        <v>3</v>
      </c>
      <c r="E48" s="130">
        <v>4</v>
      </c>
      <c r="F48" s="130">
        <v>5</v>
      </c>
      <c r="G48" s="130">
        <v>6</v>
      </c>
      <c r="H48" s="130">
        <v>7</v>
      </c>
      <c r="I48" s="130">
        <v>8</v>
      </c>
      <c r="J48" s="129">
        <v>0</v>
      </c>
      <c r="K48" s="130">
        <v>1</v>
      </c>
      <c r="L48" s="130">
        <v>2</v>
      </c>
      <c r="M48" s="130">
        <v>3</v>
      </c>
      <c r="N48" s="130">
        <v>4</v>
      </c>
      <c r="O48" s="130">
        <v>5</v>
      </c>
      <c r="P48" s="130">
        <v>6</v>
      </c>
      <c r="Q48" s="130">
        <v>7</v>
      </c>
      <c r="R48" s="130">
        <v>8</v>
      </c>
    </row>
    <row r="49" spans="1:19" s="92" customFormat="1" x14ac:dyDescent="0.2">
      <c r="A49" s="108" t="s">
        <v>75</v>
      </c>
      <c r="B49" s="109" t="s">
        <v>98</v>
      </c>
      <c r="C49" s="114" t="s">
        <v>99</v>
      </c>
      <c r="D49" s="111" t="s">
        <v>98</v>
      </c>
      <c r="E49" s="112" t="s">
        <v>99</v>
      </c>
      <c r="F49" s="111" t="s">
        <v>98</v>
      </c>
      <c r="G49" s="115" t="s">
        <v>99</v>
      </c>
      <c r="H49" s="111" t="s">
        <v>98</v>
      </c>
      <c r="I49" s="113" t="s">
        <v>99</v>
      </c>
      <c r="J49" s="108" t="s">
        <v>75</v>
      </c>
      <c r="K49" s="121">
        <v>23</v>
      </c>
      <c r="L49" s="97">
        <v>34.020000000000003</v>
      </c>
      <c r="M49" s="123"/>
      <c r="N49" s="94"/>
      <c r="O49" s="123">
        <v>22</v>
      </c>
      <c r="P49" s="94">
        <v>33.29</v>
      </c>
      <c r="Q49" s="123">
        <v>1</v>
      </c>
      <c r="R49" s="124">
        <v>50.22</v>
      </c>
    </row>
    <row r="50" spans="1:19" s="92" customFormat="1" x14ac:dyDescent="0.2">
      <c r="A50" s="108" t="s">
        <v>76</v>
      </c>
      <c r="B50" s="109">
        <v>14</v>
      </c>
      <c r="C50" s="114">
        <v>117.81</v>
      </c>
      <c r="D50" s="111" t="s">
        <v>98</v>
      </c>
      <c r="E50" s="112" t="s">
        <v>99</v>
      </c>
      <c r="F50" s="111">
        <v>10</v>
      </c>
      <c r="G50" s="112">
        <v>126.26</v>
      </c>
      <c r="H50" s="111">
        <v>4</v>
      </c>
      <c r="I50" s="113">
        <v>96.67</v>
      </c>
      <c r="J50" s="108" t="s">
        <v>76</v>
      </c>
      <c r="K50" s="121">
        <v>94</v>
      </c>
      <c r="L50" s="97">
        <v>109.89</v>
      </c>
      <c r="M50" s="123"/>
      <c r="N50" s="94"/>
      <c r="O50" s="123">
        <v>84</v>
      </c>
      <c r="P50" s="94">
        <v>110.33</v>
      </c>
      <c r="Q50" s="123">
        <v>10</v>
      </c>
      <c r="R50" s="124">
        <v>106.24</v>
      </c>
      <c r="S50" s="125"/>
    </row>
    <row r="51" spans="1:19" s="92" customFormat="1" x14ac:dyDescent="0.2">
      <c r="A51" s="108" t="s">
        <v>77</v>
      </c>
      <c r="B51" s="109">
        <v>43</v>
      </c>
      <c r="C51" s="114">
        <v>173.82</v>
      </c>
      <c r="D51" s="111">
        <v>1</v>
      </c>
      <c r="E51" s="112">
        <v>166.92</v>
      </c>
      <c r="F51" s="111">
        <v>39</v>
      </c>
      <c r="G51" s="112">
        <v>174.5</v>
      </c>
      <c r="H51" s="111">
        <v>3</v>
      </c>
      <c r="I51" s="113">
        <v>167.27</v>
      </c>
      <c r="J51" s="108" t="s">
        <v>77</v>
      </c>
      <c r="K51" s="121">
        <v>183</v>
      </c>
      <c r="L51" s="126">
        <v>174.36</v>
      </c>
      <c r="M51" s="123"/>
      <c r="N51" s="94"/>
      <c r="O51" s="123">
        <v>152</v>
      </c>
      <c r="P51" s="94">
        <v>174.37</v>
      </c>
      <c r="Q51" s="123">
        <v>31</v>
      </c>
      <c r="R51" s="124">
        <v>174.33</v>
      </c>
      <c r="S51" s="125"/>
    </row>
    <row r="52" spans="1:19" s="92" customFormat="1" x14ac:dyDescent="0.2">
      <c r="A52" s="108" t="s">
        <v>78</v>
      </c>
      <c r="B52" s="109">
        <v>224</v>
      </c>
      <c r="C52" s="114">
        <v>242.94</v>
      </c>
      <c r="D52" s="111">
        <v>109</v>
      </c>
      <c r="E52" s="112">
        <v>244.82</v>
      </c>
      <c r="F52" s="111">
        <v>106</v>
      </c>
      <c r="G52" s="112">
        <v>241.02</v>
      </c>
      <c r="H52" s="111">
        <v>9</v>
      </c>
      <c r="I52" s="113">
        <v>242.77</v>
      </c>
      <c r="J52" s="108" t="s">
        <v>78</v>
      </c>
      <c r="K52" s="121">
        <v>326</v>
      </c>
      <c r="L52" s="126">
        <v>243.33</v>
      </c>
      <c r="M52" s="123"/>
      <c r="N52" s="94"/>
      <c r="O52" s="123">
        <v>273</v>
      </c>
      <c r="P52" s="94">
        <v>244.74</v>
      </c>
      <c r="Q52" s="123">
        <v>53</v>
      </c>
      <c r="R52" s="124">
        <v>236.07</v>
      </c>
      <c r="S52" s="125"/>
    </row>
    <row r="53" spans="1:19" s="92" customFormat="1" x14ac:dyDescent="0.2">
      <c r="A53" s="108" t="s">
        <v>79</v>
      </c>
      <c r="B53" s="109">
        <v>443</v>
      </c>
      <c r="C53" s="114">
        <v>305.99</v>
      </c>
      <c r="D53" s="111">
        <v>148</v>
      </c>
      <c r="E53" s="112">
        <v>301.27999999999997</v>
      </c>
      <c r="F53" s="111">
        <v>266</v>
      </c>
      <c r="G53" s="112">
        <v>308.45</v>
      </c>
      <c r="H53" s="111">
        <v>29</v>
      </c>
      <c r="I53" s="113">
        <v>307.45999999999998</v>
      </c>
      <c r="J53" s="108" t="s">
        <v>79</v>
      </c>
      <c r="K53" s="121">
        <v>694</v>
      </c>
      <c r="L53" s="126">
        <v>308.64999999999998</v>
      </c>
      <c r="M53" s="123"/>
      <c r="N53" s="94"/>
      <c r="O53" s="123">
        <v>529</v>
      </c>
      <c r="P53" s="94">
        <v>309.76</v>
      </c>
      <c r="Q53" s="123">
        <v>165</v>
      </c>
      <c r="R53" s="124">
        <v>305.08</v>
      </c>
      <c r="S53" s="125"/>
    </row>
    <row r="54" spans="1:19" s="92" customFormat="1" x14ac:dyDescent="0.2">
      <c r="A54" s="108" t="s">
        <v>80</v>
      </c>
      <c r="B54" s="109">
        <v>452</v>
      </c>
      <c r="C54" s="114">
        <v>371.51</v>
      </c>
      <c r="D54" s="111">
        <v>41</v>
      </c>
      <c r="E54" s="112">
        <v>370.61</v>
      </c>
      <c r="F54" s="111">
        <v>373</v>
      </c>
      <c r="G54" s="112">
        <v>371.16</v>
      </c>
      <c r="H54" s="111">
        <v>38</v>
      </c>
      <c r="I54" s="113">
        <v>375.88</v>
      </c>
      <c r="J54" s="108" t="s">
        <v>80</v>
      </c>
      <c r="K54" s="121">
        <v>705</v>
      </c>
      <c r="L54" s="126">
        <v>370.93</v>
      </c>
      <c r="M54" s="123"/>
      <c r="N54" s="94"/>
      <c r="O54" s="123">
        <v>642</v>
      </c>
      <c r="P54" s="94">
        <v>371.19</v>
      </c>
      <c r="Q54" s="123">
        <v>63</v>
      </c>
      <c r="R54" s="124">
        <v>368.27</v>
      </c>
      <c r="S54" s="125"/>
    </row>
    <row r="55" spans="1:19" s="92" customFormat="1" x14ac:dyDescent="0.2">
      <c r="A55" s="108" t="s">
        <v>81</v>
      </c>
      <c r="B55" s="109">
        <v>1877</v>
      </c>
      <c r="C55" s="114">
        <v>449.5</v>
      </c>
      <c r="D55" s="111">
        <v>497</v>
      </c>
      <c r="E55" s="112">
        <v>455.05</v>
      </c>
      <c r="F55" s="111">
        <v>1250</v>
      </c>
      <c r="G55" s="112">
        <v>447.79</v>
      </c>
      <c r="H55" s="111">
        <v>130</v>
      </c>
      <c r="I55" s="113">
        <v>444.79</v>
      </c>
      <c r="J55" s="108" t="s">
        <v>81</v>
      </c>
      <c r="K55" s="121">
        <v>1250</v>
      </c>
      <c r="L55" s="126">
        <v>437.2</v>
      </c>
      <c r="M55" s="123"/>
      <c r="N55" s="94"/>
      <c r="O55" s="123">
        <v>1094</v>
      </c>
      <c r="P55" s="94">
        <v>435.72</v>
      </c>
      <c r="Q55" s="123">
        <v>156</v>
      </c>
      <c r="R55" s="124">
        <v>447.59</v>
      </c>
      <c r="S55" s="125"/>
    </row>
    <row r="56" spans="1:19" s="92" customFormat="1" x14ac:dyDescent="0.2">
      <c r="A56" s="108" t="s">
        <v>82</v>
      </c>
      <c r="B56" s="109">
        <v>2583</v>
      </c>
      <c r="C56" s="114">
        <v>507.02</v>
      </c>
      <c r="D56" s="111">
        <v>859</v>
      </c>
      <c r="E56" s="112">
        <v>507.75</v>
      </c>
      <c r="F56" s="111">
        <v>1520</v>
      </c>
      <c r="G56" s="112">
        <v>506.7</v>
      </c>
      <c r="H56" s="111">
        <v>204</v>
      </c>
      <c r="I56" s="113">
        <v>506.35</v>
      </c>
      <c r="J56" s="108" t="s">
        <v>82</v>
      </c>
      <c r="K56" s="121">
        <v>599</v>
      </c>
      <c r="L56" s="126">
        <v>507</v>
      </c>
      <c r="M56" s="123"/>
      <c r="N56" s="94"/>
      <c r="O56" s="123">
        <v>465</v>
      </c>
      <c r="P56" s="94">
        <v>505.48</v>
      </c>
      <c r="Q56" s="123">
        <v>134</v>
      </c>
      <c r="R56" s="124">
        <v>512.28</v>
      </c>
      <c r="S56" s="125"/>
    </row>
    <row r="57" spans="1:19" s="92" customFormat="1" x14ac:dyDescent="0.2">
      <c r="A57" s="108" t="s">
        <v>83</v>
      </c>
      <c r="B57" s="109">
        <v>2510</v>
      </c>
      <c r="C57" s="114">
        <v>565.51</v>
      </c>
      <c r="D57" s="111">
        <v>955</v>
      </c>
      <c r="E57" s="112">
        <v>567.77</v>
      </c>
      <c r="F57" s="111">
        <v>1439</v>
      </c>
      <c r="G57" s="112">
        <v>563.49</v>
      </c>
      <c r="H57" s="111">
        <v>116</v>
      </c>
      <c r="I57" s="113">
        <v>571.97</v>
      </c>
      <c r="J57" s="108" t="s">
        <v>83</v>
      </c>
      <c r="K57" s="121">
        <v>385</v>
      </c>
      <c r="L57" s="126">
        <v>567.59</v>
      </c>
      <c r="M57" s="123"/>
      <c r="N57" s="94"/>
      <c r="O57" s="123">
        <v>285</v>
      </c>
      <c r="P57" s="94">
        <v>565.83000000000004</v>
      </c>
      <c r="Q57" s="123">
        <v>100</v>
      </c>
      <c r="R57" s="124">
        <v>572.62</v>
      </c>
      <c r="S57" s="125"/>
    </row>
    <row r="58" spans="1:19" s="92" customFormat="1" x14ac:dyDescent="0.2">
      <c r="A58" s="108" t="s">
        <v>84</v>
      </c>
      <c r="B58" s="109">
        <v>3331</v>
      </c>
      <c r="C58" s="114">
        <v>633.30999999999995</v>
      </c>
      <c r="D58" s="111">
        <v>1384</v>
      </c>
      <c r="E58" s="112">
        <v>629.34</v>
      </c>
      <c r="F58" s="111">
        <v>1723</v>
      </c>
      <c r="G58" s="112">
        <v>636.91999999999996</v>
      </c>
      <c r="H58" s="111">
        <v>224</v>
      </c>
      <c r="I58" s="113">
        <v>630.16</v>
      </c>
      <c r="J58" s="108" t="s">
        <v>84</v>
      </c>
      <c r="K58" s="121">
        <v>917</v>
      </c>
      <c r="L58" s="126">
        <v>641.77</v>
      </c>
      <c r="M58" s="123"/>
      <c r="N58" s="94"/>
      <c r="O58" s="123">
        <v>765</v>
      </c>
      <c r="P58" s="94">
        <v>642.65</v>
      </c>
      <c r="Q58" s="123">
        <v>152</v>
      </c>
      <c r="R58" s="124">
        <v>637.38</v>
      </c>
      <c r="S58" s="125"/>
    </row>
    <row r="59" spans="1:19" s="92" customFormat="1" x14ac:dyDescent="0.2">
      <c r="A59" s="108" t="s">
        <v>85</v>
      </c>
      <c r="B59" s="109">
        <v>2283</v>
      </c>
      <c r="C59" s="114">
        <v>728.85</v>
      </c>
      <c r="D59" s="111">
        <v>1190</v>
      </c>
      <c r="E59" s="112">
        <v>734.77</v>
      </c>
      <c r="F59" s="111">
        <v>852</v>
      </c>
      <c r="G59" s="112">
        <v>720.25</v>
      </c>
      <c r="H59" s="111">
        <v>241</v>
      </c>
      <c r="I59" s="113">
        <v>730</v>
      </c>
      <c r="J59" s="108" t="s">
        <v>85</v>
      </c>
      <c r="K59" s="121">
        <v>740</v>
      </c>
      <c r="L59" s="97">
        <v>739.49</v>
      </c>
      <c r="M59" s="123"/>
      <c r="N59" s="94"/>
      <c r="O59" s="123">
        <v>624</v>
      </c>
      <c r="P59" s="94">
        <v>741.81</v>
      </c>
      <c r="Q59" s="123">
        <v>116</v>
      </c>
      <c r="R59" s="124">
        <v>727.03</v>
      </c>
      <c r="S59" s="125"/>
    </row>
    <row r="60" spans="1:19" s="92" customFormat="1" x14ac:dyDescent="0.2">
      <c r="A60" s="108" t="s">
        <v>86</v>
      </c>
      <c r="B60" s="109">
        <v>1043</v>
      </c>
      <c r="C60" s="110">
        <v>855.27</v>
      </c>
      <c r="D60" s="111">
        <v>695</v>
      </c>
      <c r="E60" s="112">
        <v>857.67</v>
      </c>
      <c r="F60" s="111">
        <v>240</v>
      </c>
      <c r="G60" s="112">
        <v>847.81</v>
      </c>
      <c r="H60" s="111">
        <v>108</v>
      </c>
      <c r="I60" s="113">
        <v>856.43</v>
      </c>
      <c r="J60" s="108" t="s">
        <v>86</v>
      </c>
      <c r="K60" s="121">
        <v>374</v>
      </c>
      <c r="L60" s="97">
        <v>858.85</v>
      </c>
      <c r="M60" s="123"/>
      <c r="N60" s="94"/>
      <c r="O60" s="123">
        <v>316</v>
      </c>
      <c r="P60" s="94">
        <v>859.62</v>
      </c>
      <c r="Q60" s="123">
        <v>58</v>
      </c>
      <c r="R60" s="124">
        <v>854.63</v>
      </c>
      <c r="S60" s="125"/>
    </row>
    <row r="61" spans="1:19" s="92" customFormat="1" x14ac:dyDescent="0.2">
      <c r="A61" s="108" t="s">
        <v>87</v>
      </c>
      <c r="B61" s="109">
        <v>594</v>
      </c>
      <c r="C61" s="110">
        <v>993.07</v>
      </c>
      <c r="D61" s="111">
        <v>479</v>
      </c>
      <c r="E61" s="112">
        <v>993.36</v>
      </c>
      <c r="F61" s="111">
        <v>68</v>
      </c>
      <c r="G61" s="112">
        <v>998.99</v>
      </c>
      <c r="H61" s="111">
        <v>47</v>
      </c>
      <c r="I61" s="113">
        <v>981.58</v>
      </c>
      <c r="J61" s="108" t="s">
        <v>87</v>
      </c>
      <c r="K61" s="121">
        <v>235</v>
      </c>
      <c r="L61" s="97">
        <v>993.61</v>
      </c>
      <c r="M61" s="123"/>
      <c r="N61" s="94"/>
      <c r="O61" s="123">
        <v>214</v>
      </c>
      <c r="P61" s="94">
        <v>993.29</v>
      </c>
      <c r="Q61" s="123">
        <v>21</v>
      </c>
      <c r="R61" s="124">
        <v>996.84</v>
      </c>
      <c r="S61" s="125"/>
    </row>
    <row r="62" spans="1:19" s="92" customFormat="1" x14ac:dyDescent="0.2">
      <c r="A62" s="108" t="s">
        <v>88</v>
      </c>
      <c r="B62" s="109">
        <v>621</v>
      </c>
      <c r="C62" s="110">
        <v>1285.92</v>
      </c>
      <c r="D62" s="111">
        <v>438</v>
      </c>
      <c r="E62" s="112">
        <v>1282.42</v>
      </c>
      <c r="F62" s="111">
        <v>108</v>
      </c>
      <c r="G62" s="112">
        <v>1313.73</v>
      </c>
      <c r="H62" s="111">
        <v>75</v>
      </c>
      <c r="I62" s="113">
        <v>1266.33</v>
      </c>
      <c r="J62" s="108" t="s">
        <v>88</v>
      </c>
      <c r="K62" s="121">
        <v>204</v>
      </c>
      <c r="L62" s="97">
        <v>1217.28</v>
      </c>
      <c r="M62" s="123"/>
      <c r="N62" s="94"/>
      <c r="O62" s="123">
        <v>183</v>
      </c>
      <c r="P62" s="94">
        <v>1220.75</v>
      </c>
      <c r="Q62" s="123">
        <v>21</v>
      </c>
      <c r="R62" s="124">
        <v>1187.0999999999999</v>
      </c>
      <c r="S62" s="125"/>
    </row>
    <row r="63" spans="1:19" s="92" customFormat="1" x14ac:dyDescent="0.2">
      <c r="A63" s="118" t="s">
        <v>1</v>
      </c>
      <c r="B63" s="119">
        <v>16018</v>
      </c>
      <c r="C63" s="120">
        <v>623.91</v>
      </c>
      <c r="D63" s="119">
        <v>6796</v>
      </c>
      <c r="E63" s="120">
        <v>687.19</v>
      </c>
      <c r="F63" s="119">
        <v>7994</v>
      </c>
      <c r="G63" s="120">
        <v>565.33000000000004</v>
      </c>
      <c r="H63" s="119">
        <v>1228</v>
      </c>
      <c r="I63" s="120">
        <v>655.07000000000005</v>
      </c>
      <c r="J63" s="118" t="s">
        <v>1</v>
      </c>
      <c r="K63" s="127">
        <v>6729</v>
      </c>
      <c r="L63" s="128">
        <v>535.82000000000005</v>
      </c>
      <c r="M63" s="127"/>
      <c r="N63" s="128"/>
      <c r="O63" s="127">
        <v>5648</v>
      </c>
      <c r="P63" s="128">
        <v>538.35</v>
      </c>
      <c r="Q63" s="127">
        <v>1081</v>
      </c>
      <c r="R63" s="128">
        <v>522.62</v>
      </c>
      <c r="S63" s="125"/>
    </row>
    <row r="64" spans="1:19" s="23" customFormat="1" ht="0.75" customHeight="1" x14ac:dyDescent="0.2">
      <c r="A64" s="63"/>
      <c r="B64" s="22"/>
      <c r="C64" s="9"/>
      <c r="D64" s="9"/>
      <c r="E64" s="49"/>
      <c r="F64" s="24"/>
      <c r="G64" s="12"/>
      <c r="H64" s="24"/>
      <c r="I64" s="12"/>
      <c r="J64" s="63"/>
      <c r="K64" s="22"/>
      <c r="L64" s="9"/>
      <c r="M64" s="9"/>
      <c r="N64" s="49"/>
      <c r="O64" s="24"/>
      <c r="P64" s="12"/>
      <c r="Q64" s="24"/>
      <c r="R64" s="12"/>
    </row>
    <row r="65" spans="1:18" s="23" customFormat="1" ht="18.75" customHeight="1" x14ac:dyDescent="0.2">
      <c r="A65" s="274" t="s">
        <v>100</v>
      </c>
      <c r="B65" s="274"/>
      <c r="C65" s="274"/>
      <c r="D65" s="274"/>
      <c r="E65" s="274"/>
      <c r="F65" s="274"/>
      <c r="G65" s="274"/>
      <c r="H65" s="135"/>
      <c r="I65" s="135"/>
      <c r="J65" s="275" t="s">
        <v>100</v>
      </c>
      <c r="K65" s="275"/>
      <c r="L65" s="275"/>
      <c r="M65" s="275"/>
      <c r="N65" s="275"/>
      <c r="O65" s="275"/>
      <c r="P65" s="275"/>
      <c r="Q65" s="24"/>
      <c r="R65" s="12"/>
    </row>
    <row r="66" spans="1:18" ht="10.5" customHeight="1" x14ac:dyDescent="0.2">
      <c r="A66" s="98" t="s">
        <v>93</v>
      </c>
      <c r="B66" s="2"/>
      <c r="C66" s="47"/>
      <c r="D66" s="2"/>
      <c r="E66" s="47"/>
      <c r="F66" s="2"/>
      <c r="G66" s="47"/>
      <c r="H66" s="2"/>
      <c r="I66" s="47"/>
      <c r="J66" s="98" t="s">
        <v>93</v>
      </c>
      <c r="K66" s="2"/>
      <c r="L66" s="47"/>
      <c r="M66" s="2"/>
      <c r="N66" s="47"/>
      <c r="O66" s="2"/>
      <c r="P66" s="47"/>
      <c r="Q66" s="2"/>
      <c r="R66" s="47"/>
    </row>
    <row r="67" spans="1:18" ht="7.5" customHeight="1" x14ac:dyDescent="0.2">
      <c r="A67" s="98" t="s">
        <v>94</v>
      </c>
      <c r="B67" s="20"/>
      <c r="C67" s="21"/>
      <c r="D67" s="20"/>
      <c r="E67" s="21"/>
      <c r="F67" s="20"/>
      <c r="G67" s="21"/>
      <c r="H67" s="20"/>
      <c r="I67" s="21"/>
      <c r="J67" s="98" t="s">
        <v>94</v>
      </c>
      <c r="K67" s="6"/>
      <c r="L67" s="48"/>
      <c r="M67" s="6"/>
      <c r="N67" s="48"/>
      <c r="O67" s="6"/>
      <c r="P67" s="48"/>
      <c r="Q67" s="6"/>
      <c r="R67" s="48"/>
    </row>
    <row r="68" spans="1:18" ht="10.5" customHeight="1" x14ac:dyDescent="0.2">
      <c r="A68" s="62" t="s">
        <v>95</v>
      </c>
      <c r="B68" s="6"/>
      <c r="C68" s="48"/>
      <c r="D68" s="6"/>
      <c r="E68" s="48"/>
      <c r="F68" s="6"/>
      <c r="G68" s="48"/>
      <c r="H68" s="6"/>
      <c r="I68" s="48"/>
      <c r="J68" s="62" t="s">
        <v>95</v>
      </c>
      <c r="K68" s="6"/>
      <c r="L68" s="48"/>
      <c r="M68" s="6"/>
      <c r="N68" s="48"/>
      <c r="O68" s="6"/>
      <c r="P68" s="48"/>
      <c r="Q68" s="6"/>
      <c r="R68" s="48"/>
    </row>
    <row r="69" spans="1:18" x14ac:dyDescent="0.2">
      <c r="A69" s="6"/>
      <c r="B69" s="6"/>
      <c r="C69" s="48"/>
      <c r="D69" s="6"/>
      <c r="E69" s="48"/>
      <c r="F69" s="6"/>
      <c r="G69" s="48"/>
      <c r="H69" s="6"/>
      <c r="I69" s="48"/>
      <c r="J69" s="6"/>
      <c r="K69" s="6"/>
      <c r="L69" s="48"/>
      <c r="M69" s="6"/>
      <c r="N69" s="48"/>
      <c r="O69" s="6"/>
      <c r="P69" s="48"/>
      <c r="Q69" s="6"/>
      <c r="R69" s="48"/>
    </row>
    <row r="70" spans="1:18" x14ac:dyDescent="0.2">
      <c r="A70" s="6"/>
      <c r="B70" s="6"/>
      <c r="C70" s="48"/>
      <c r="D70" s="6"/>
      <c r="E70" s="48"/>
      <c r="F70" s="6"/>
      <c r="G70" s="48"/>
      <c r="H70" s="6"/>
      <c r="I70" s="48"/>
      <c r="J70" s="6"/>
      <c r="K70" s="6"/>
      <c r="L70" s="48"/>
      <c r="M70" s="6"/>
      <c r="N70" s="48"/>
      <c r="O70" s="6"/>
      <c r="P70" s="48"/>
      <c r="Q70" s="6"/>
      <c r="R70" s="48"/>
    </row>
    <row r="71" spans="1:18" x14ac:dyDescent="0.2">
      <c r="A71" s="6"/>
      <c r="B71" s="6"/>
      <c r="C71" s="48"/>
      <c r="D71" s="6"/>
      <c r="E71" s="48"/>
      <c r="F71" s="6"/>
      <c r="G71" s="48"/>
      <c r="H71" s="6"/>
      <c r="I71" s="48"/>
      <c r="J71" s="6"/>
      <c r="K71" s="6"/>
      <c r="L71" s="48"/>
      <c r="M71" s="6"/>
      <c r="N71" s="48"/>
      <c r="O71" s="6"/>
      <c r="P71" s="48"/>
      <c r="Q71" s="6"/>
      <c r="R71" s="48"/>
    </row>
    <row r="72" spans="1:18" x14ac:dyDescent="0.2">
      <c r="A72" s="6"/>
      <c r="B72" s="6"/>
      <c r="C72" s="48"/>
      <c r="D72" s="6"/>
      <c r="E72" s="48"/>
      <c r="F72" s="6"/>
      <c r="G72" s="48"/>
      <c r="H72" s="6"/>
      <c r="I72" s="48"/>
      <c r="J72" s="6"/>
      <c r="K72" s="6"/>
      <c r="L72" s="48"/>
      <c r="M72" s="6"/>
      <c r="N72" s="48"/>
      <c r="O72" s="6"/>
      <c r="P72" s="48"/>
      <c r="Q72" s="6"/>
      <c r="R72" s="48"/>
    </row>
    <row r="73" spans="1:18" x14ac:dyDescent="0.2">
      <c r="A73" s="6"/>
      <c r="B73" s="6"/>
      <c r="C73" s="48"/>
      <c r="D73" s="6"/>
      <c r="E73" s="48"/>
      <c r="F73" s="6"/>
      <c r="G73" s="48"/>
      <c r="H73" s="6"/>
      <c r="I73" s="48"/>
      <c r="J73" s="6"/>
      <c r="K73" s="6"/>
      <c r="L73" s="48"/>
      <c r="M73" s="6"/>
      <c r="N73" s="48"/>
      <c r="O73" s="6"/>
      <c r="P73" s="48"/>
      <c r="Q73" s="6"/>
      <c r="R73" s="48"/>
    </row>
    <row r="74" spans="1:18" x14ac:dyDescent="0.2">
      <c r="A74" s="6"/>
      <c r="B74" s="6"/>
      <c r="C74" s="48"/>
      <c r="D74" s="6"/>
      <c r="E74" s="48"/>
      <c r="F74" s="6"/>
      <c r="G74" s="48"/>
      <c r="H74" s="6"/>
      <c r="I74" s="48"/>
      <c r="J74" s="6"/>
      <c r="K74" s="6"/>
      <c r="L74" s="48"/>
      <c r="M74" s="6"/>
      <c r="N74" s="48"/>
      <c r="O74" s="6"/>
      <c r="P74" s="48"/>
      <c r="Q74" s="6"/>
      <c r="R74" s="48"/>
    </row>
    <row r="75" spans="1:18" x14ac:dyDescent="0.2">
      <c r="A75" s="6"/>
      <c r="B75" s="6"/>
      <c r="C75" s="48"/>
      <c r="D75" s="6"/>
      <c r="E75" s="48"/>
      <c r="F75" s="6"/>
      <c r="G75" s="48"/>
      <c r="H75" s="6"/>
      <c r="I75" s="48"/>
      <c r="J75" s="6"/>
      <c r="K75" s="6"/>
      <c r="L75" s="48"/>
      <c r="M75" s="6"/>
      <c r="N75" s="48"/>
      <c r="O75" s="6"/>
      <c r="P75" s="48"/>
      <c r="Q75" s="6"/>
      <c r="R75" s="48"/>
    </row>
    <row r="76" spans="1:18" x14ac:dyDescent="0.2">
      <c r="A76" s="6"/>
      <c r="B76" s="6"/>
      <c r="C76" s="48"/>
      <c r="D76" s="6"/>
      <c r="E76" s="48"/>
      <c r="F76" s="6"/>
      <c r="G76" s="48"/>
      <c r="H76" s="6"/>
      <c r="I76" s="48"/>
      <c r="J76" s="6"/>
      <c r="K76" s="6"/>
      <c r="L76" s="48"/>
      <c r="M76" s="6"/>
      <c r="N76" s="48"/>
      <c r="O76" s="6"/>
      <c r="P76" s="48"/>
      <c r="Q76" s="6"/>
      <c r="R76" s="48"/>
    </row>
    <row r="77" spans="1:18" x14ac:dyDescent="0.2">
      <c r="A77" s="6"/>
      <c r="B77" s="6"/>
      <c r="C77" s="48"/>
      <c r="D77" s="6"/>
      <c r="E77" s="48"/>
      <c r="F77" s="6"/>
      <c r="G77" s="48"/>
      <c r="H77" s="6"/>
      <c r="I77" s="48"/>
      <c r="J77" s="6"/>
      <c r="K77" s="6"/>
      <c r="L77" s="48"/>
      <c r="M77" s="6"/>
      <c r="N77" s="48"/>
      <c r="O77" s="6"/>
      <c r="P77" s="48"/>
      <c r="Q77" s="6"/>
      <c r="R77" s="48"/>
    </row>
  </sheetData>
  <mergeCells count="48">
    <mergeCell ref="A6:I6"/>
    <mergeCell ref="J6:R6"/>
    <mergeCell ref="A7:I7"/>
    <mergeCell ref="J7:R7"/>
    <mergeCell ref="A8:I8"/>
    <mergeCell ref="J8:R8"/>
    <mergeCell ref="A38:I38"/>
    <mergeCell ref="J38:R38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13:A15"/>
    <mergeCell ref="M46:N46"/>
    <mergeCell ref="O46:P46"/>
    <mergeCell ref="Q46:R46"/>
    <mergeCell ref="J42:R42"/>
    <mergeCell ref="A39:I39"/>
    <mergeCell ref="J39:R39"/>
    <mergeCell ref="A40:I40"/>
    <mergeCell ref="J40:R40"/>
    <mergeCell ref="A41:I41"/>
    <mergeCell ref="J41:R41"/>
    <mergeCell ref="A32:G32"/>
    <mergeCell ref="A65:G65"/>
    <mergeCell ref="J65:P65"/>
    <mergeCell ref="J32:P32"/>
    <mergeCell ref="J13:J15"/>
    <mergeCell ref="A45:A47"/>
    <mergeCell ref="J45:J47"/>
    <mergeCell ref="A43:I43"/>
    <mergeCell ref="J43:R43"/>
    <mergeCell ref="B45:I45"/>
    <mergeCell ref="K45:R45"/>
    <mergeCell ref="B46:C46"/>
    <mergeCell ref="D46:E46"/>
    <mergeCell ref="F46:G46"/>
    <mergeCell ref="H46:I46"/>
    <mergeCell ref="K46:L46"/>
  </mergeCells>
  <pageMargins left="0.59055118110236227" right="0.39370078740157483" top="0.39370078740157483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8" customWidth="1"/>
    <col min="4" max="4" width="8.85546875" style="3" customWidth="1"/>
    <col min="5" max="5" width="9.85546875" style="38" customWidth="1"/>
    <col min="6" max="6" width="8.85546875" style="3" customWidth="1"/>
    <col min="7" max="7" width="10.28515625" style="38" customWidth="1"/>
    <col min="8" max="8" width="9.140625" style="3"/>
    <col min="9" max="9" width="9.5703125" style="38" customWidth="1"/>
    <col min="10" max="10" width="16.140625" style="3" customWidth="1"/>
    <col min="11" max="11" width="9.140625" style="3" customWidth="1"/>
    <col min="12" max="12" width="9.42578125" style="38" customWidth="1"/>
    <col min="13" max="13" width="8.85546875" style="3" customWidth="1"/>
    <col min="14" max="14" width="9.5703125" style="38" customWidth="1"/>
    <col min="15" max="15" width="8.85546875" style="3" customWidth="1"/>
    <col min="16" max="16" width="9.42578125" style="38" customWidth="1"/>
    <col min="17" max="17" width="9.85546875" style="3" customWidth="1"/>
    <col min="18" max="18" width="9.7109375" style="38" customWidth="1"/>
    <col min="19" max="22" width="9.140625" style="3" customWidth="1"/>
    <col min="23" max="23" width="9.140625" style="37" customWidth="1"/>
    <col min="24" max="24" width="9.140625" style="3" customWidth="1"/>
    <col min="25" max="16384" width="9.140625" style="3"/>
  </cols>
  <sheetData>
    <row r="1" spans="1:23" x14ac:dyDescent="0.2">
      <c r="A1" s="18" t="s">
        <v>2</v>
      </c>
      <c r="B1" s="18"/>
      <c r="C1" s="45"/>
      <c r="J1" s="18" t="s">
        <v>2</v>
      </c>
      <c r="K1" s="18"/>
      <c r="L1" s="45"/>
    </row>
    <row r="2" spans="1:23" x14ac:dyDescent="0.2">
      <c r="A2" s="18" t="s">
        <v>3</v>
      </c>
      <c r="B2" s="18"/>
      <c r="C2" s="45"/>
      <c r="J2" s="18" t="s">
        <v>3</v>
      </c>
      <c r="K2" s="18"/>
      <c r="L2" s="45"/>
    </row>
    <row r="3" spans="1:23" x14ac:dyDescent="0.2">
      <c r="A3" s="19" t="s">
        <v>0</v>
      </c>
      <c r="B3" s="19"/>
      <c r="C3" s="46"/>
      <c r="J3" s="19" t="s">
        <v>0</v>
      </c>
      <c r="K3" s="19"/>
      <c r="L3" s="46"/>
    </row>
    <row r="4" spans="1:23" x14ac:dyDescent="0.2">
      <c r="A4" s="19"/>
      <c r="B4" s="19"/>
      <c r="C4" s="46"/>
      <c r="J4" s="19"/>
      <c r="K4" s="19"/>
      <c r="L4" s="46"/>
    </row>
    <row r="5" spans="1:23" ht="14.25" customHeight="1" x14ac:dyDescent="0.2"/>
    <row r="6" spans="1:23" ht="12.75" x14ac:dyDescent="0.2">
      <c r="A6" s="283" t="s">
        <v>16</v>
      </c>
      <c r="B6" s="283"/>
      <c r="C6" s="283"/>
      <c r="D6" s="283"/>
      <c r="E6" s="283"/>
      <c r="F6" s="283"/>
      <c r="G6" s="283"/>
      <c r="H6" s="283"/>
      <c r="I6" s="283"/>
      <c r="J6" s="283" t="s">
        <v>17</v>
      </c>
      <c r="K6" s="283"/>
      <c r="L6" s="283"/>
      <c r="M6" s="283"/>
      <c r="N6" s="283"/>
      <c r="O6" s="283"/>
      <c r="P6" s="283"/>
      <c r="Q6" s="283"/>
      <c r="R6" s="283"/>
    </row>
    <row r="7" spans="1:23" ht="12.75" x14ac:dyDescent="0.2">
      <c r="A7" s="283" t="s">
        <v>15</v>
      </c>
      <c r="B7" s="283"/>
      <c r="C7" s="283"/>
      <c r="D7" s="283"/>
      <c r="E7" s="283"/>
      <c r="F7" s="283"/>
      <c r="G7" s="283"/>
      <c r="H7" s="283"/>
      <c r="I7" s="283"/>
      <c r="J7" s="283" t="s">
        <v>15</v>
      </c>
      <c r="K7" s="283"/>
      <c r="L7" s="283"/>
      <c r="M7" s="283"/>
      <c r="N7" s="283"/>
      <c r="O7" s="283"/>
      <c r="P7" s="283"/>
      <c r="Q7" s="283"/>
      <c r="R7" s="283"/>
    </row>
    <row r="8" spans="1:23" ht="12.75" x14ac:dyDescent="0.2">
      <c r="A8" s="287" t="s">
        <v>44</v>
      </c>
      <c r="B8" s="287"/>
      <c r="C8" s="287"/>
      <c r="D8" s="287"/>
      <c r="E8" s="287"/>
      <c r="F8" s="287"/>
      <c r="G8" s="287"/>
      <c r="H8" s="287"/>
      <c r="I8" s="287"/>
      <c r="J8" s="283" t="s">
        <v>42</v>
      </c>
      <c r="K8" s="283"/>
      <c r="L8" s="283"/>
      <c r="M8" s="283"/>
      <c r="N8" s="283"/>
      <c r="O8" s="283"/>
      <c r="P8" s="283"/>
      <c r="Q8" s="283"/>
      <c r="R8" s="283"/>
    </row>
    <row r="9" spans="1:23" ht="12.75" x14ac:dyDescent="0.2">
      <c r="A9" s="287" t="s">
        <v>48</v>
      </c>
      <c r="B9" s="287"/>
      <c r="C9" s="287"/>
      <c r="D9" s="287"/>
      <c r="E9" s="287"/>
      <c r="F9" s="287"/>
      <c r="G9" s="287"/>
      <c r="H9" s="287"/>
      <c r="I9" s="287"/>
      <c r="J9" s="283" t="s">
        <v>45</v>
      </c>
      <c r="K9" s="283"/>
      <c r="L9" s="283"/>
      <c r="M9" s="283"/>
      <c r="N9" s="283"/>
      <c r="O9" s="283"/>
      <c r="P9" s="283"/>
      <c r="Q9" s="283"/>
      <c r="R9" s="283"/>
    </row>
    <row r="10" spans="1:23" ht="12.75" x14ac:dyDescent="0.2">
      <c r="A10" s="279" t="str">
        <f>'u lipnju 2023.-prema svotama'!A10:I10</f>
        <v>za svibanj 2023. (isplata u lipnju 2023.)</v>
      </c>
      <c r="B10" s="279"/>
      <c r="C10" s="279"/>
      <c r="D10" s="279"/>
      <c r="E10" s="279"/>
      <c r="F10" s="279"/>
      <c r="G10" s="279"/>
      <c r="H10" s="279"/>
      <c r="I10" s="279"/>
      <c r="J10" s="287" t="s">
        <v>48</v>
      </c>
      <c r="K10" s="287"/>
      <c r="L10" s="287"/>
      <c r="M10" s="287"/>
      <c r="N10" s="287"/>
      <c r="O10" s="287"/>
      <c r="P10" s="287"/>
      <c r="Q10" s="287"/>
      <c r="R10" s="287"/>
    </row>
    <row r="11" spans="1:23" ht="9.75" customHeight="1" x14ac:dyDescent="0.2">
      <c r="J11" s="279" t="str">
        <f>A10</f>
        <v>za svibanj 2023. (isplata u lipnju 2023.)</v>
      </c>
      <c r="K11" s="279"/>
      <c r="L11" s="279"/>
      <c r="M11" s="279"/>
      <c r="N11" s="279"/>
      <c r="O11" s="279"/>
      <c r="P11" s="279"/>
      <c r="Q11" s="279"/>
      <c r="R11" s="279"/>
    </row>
    <row r="12" spans="1:23" x14ac:dyDescent="0.2">
      <c r="A12" s="19" t="s">
        <v>4</v>
      </c>
      <c r="J12" s="19" t="s">
        <v>5</v>
      </c>
    </row>
    <row r="13" spans="1:23" ht="12" customHeight="1" x14ac:dyDescent="0.2">
      <c r="A13" s="276" t="s">
        <v>97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6" t="s">
        <v>97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23" x14ac:dyDescent="0.2">
      <c r="A14" s="277"/>
      <c r="B14" s="284" t="s">
        <v>1</v>
      </c>
      <c r="C14" s="286"/>
      <c r="D14" s="284" t="s">
        <v>7</v>
      </c>
      <c r="E14" s="286"/>
      <c r="F14" s="284" t="s">
        <v>46</v>
      </c>
      <c r="G14" s="286"/>
      <c r="H14" s="284" t="s">
        <v>8</v>
      </c>
      <c r="I14" s="286"/>
      <c r="J14" s="277"/>
      <c r="K14" s="284" t="s">
        <v>1</v>
      </c>
      <c r="L14" s="286"/>
      <c r="M14" s="284" t="s">
        <v>74</v>
      </c>
      <c r="N14" s="286"/>
      <c r="O14" s="284" t="s">
        <v>46</v>
      </c>
      <c r="P14" s="286"/>
      <c r="Q14" s="284" t="s">
        <v>8</v>
      </c>
      <c r="R14" s="286"/>
    </row>
    <row r="15" spans="1:23" ht="30.75" customHeight="1" x14ac:dyDescent="0.2">
      <c r="A15" s="278"/>
      <c r="B15" s="85" t="s">
        <v>13</v>
      </c>
      <c r="C15" s="86" t="s">
        <v>96</v>
      </c>
      <c r="D15" s="87" t="s">
        <v>13</v>
      </c>
      <c r="E15" s="86" t="s">
        <v>96</v>
      </c>
      <c r="F15" s="87" t="s">
        <v>13</v>
      </c>
      <c r="G15" s="86" t="s">
        <v>96</v>
      </c>
      <c r="H15" s="87" t="s">
        <v>14</v>
      </c>
      <c r="I15" s="86" t="s">
        <v>96</v>
      </c>
      <c r="J15" s="278"/>
      <c r="K15" s="85" t="s">
        <v>13</v>
      </c>
      <c r="L15" s="86" t="s">
        <v>96</v>
      </c>
      <c r="M15" s="87" t="s">
        <v>13</v>
      </c>
      <c r="N15" s="86" t="s">
        <v>96</v>
      </c>
      <c r="O15" s="87" t="s">
        <v>13</v>
      </c>
      <c r="P15" s="86" t="s">
        <v>96</v>
      </c>
      <c r="Q15" s="87" t="s">
        <v>14</v>
      </c>
      <c r="R15" s="86" t="s">
        <v>96</v>
      </c>
    </row>
    <row r="16" spans="1:23" s="131" customFormat="1" ht="8.25" customHeight="1" x14ac:dyDescent="0.2">
      <c r="A16" s="129">
        <v>0</v>
      </c>
      <c r="B16" s="129">
        <v>1</v>
      </c>
      <c r="C16" s="129">
        <v>2</v>
      </c>
      <c r="D16" s="129">
        <v>3</v>
      </c>
      <c r="E16" s="129">
        <v>4</v>
      </c>
      <c r="F16" s="129">
        <v>5</v>
      </c>
      <c r="G16" s="129">
        <v>6</v>
      </c>
      <c r="H16" s="129">
        <v>7</v>
      </c>
      <c r="I16" s="129">
        <v>8</v>
      </c>
      <c r="J16" s="129">
        <v>0</v>
      </c>
      <c r="K16" s="129">
        <v>1</v>
      </c>
      <c r="L16" s="129">
        <v>2</v>
      </c>
      <c r="M16" s="129">
        <v>3</v>
      </c>
      <c r="N16" s="129">
        <v>4</v>
      </c>
      <c r="O16" s="129">
        <v>5</v>
      </c>
      <c r="P16" s="129">
        <v>6</v>
      </c>
      <c r="Q16" s="129">
        <v>7</v>
      </c>
      <c r="R16" s="129">
        <v>8</v>
      </c>
      <c r="W16" s="132"/>
    </row>
    <row r="17" spans="1:23" s="92" customFormat="1" x14ac:dyDescent="0.2">
      <c r="A17" s="108" t="s">
        <v>75</v>
      </c>
      <c r="B17" s="109">
        <v>2522</v>
      </c>
      <c r="C17" s="110">
        <v>47.65</v>
      </c>
      <c r="D17" s="111">
        <v>873</v>
      </c>
      <c r="E17" s="112">
        <v>44.8</v>
      </c>
      <c r="F17" s="111">
        <v>1229</v>
      </c>
      <c r="G17" s="112">
        <v>49.99</v>
      </c>
      <c r="H17" s="111">
        <v>420</v>
      </c>
      <c r="I17" s="113">
        <v>46.71</v>
      </c>
      <c r="J17" s="108" t="s">
        <v>75</v>
      </c>
      <c r="K17" s="109" t="s">
        <v>98</v>
      </c>
      <c r="L17" s="114" t="s">
        <v>99</v>
      </c>
      <c r="M17" s="111" t="s">
        <v>98</v>
      </c>
      <c r="N17" s="112" t="s">
        <v>99</v>
      </c>
      <c r="O17" s="111" t="s">
        <v>98</v>
      </c>
      <c r="P17" s="115" t="s">
        <v>99</v>
      </c>
      <c r="Q17" s="111" t="s">
        <v>98</v>
      </c>
      <c r="R17" s="113" t="s">
        <v>99</v>
      </c>
      <c r="W17" s="99"/>
    </row>
    <row r="18" spans="1:23" s="92" customFormat="1" x14ac:dyDescent="0.2">
      <c r="A18" s="108" t="s">
        <v>76</v>
      </c>
      <c r="B18" s="109">
        <v>11187</v>
      </c>
      <c r="C18" s="114">
        <v>117.45</v>
      </c>
      <c r="D18" s="111">
        <v>4749</v>
      </c>
      <c r="E18" s="112">
        <v>118.51</v>
      </c>
      <c r="F18" s="111">
        <v>2246</v>
      </c>
      <c r="G18" s="112">
        <v>111.69</v>
      </c>
      <c r="H18" s="111">
        <v>4192</v>
      </c>
      <c r="I18" s="113">
        <v>119.35</v>
      </c>
      <c r="J18" s="108" t="s">
        <v>76</v>
      </c>
      <c r="K18" s="109">
        <v>5</v>
      </c>
      <c r="L18" s="114">
        <v>124.61</v>
      </c>
      <c r="M18" s="111" t="s">
        <v>98</v>
      </c>
      <c r="N18" s="112" t="s">
        <v>99</v>
      </c>
      <c r="O18" s="111">
        <v>5</v>
      </c>
      <c r="P18" s="112">
        <v>124.61</v>
      </c>
      <c r="Q18" s="111" t="s">
        <v>98</v>
      </c>
      <c r="R18" s="113" t="s">
        <v>99</v>
      </c>
      <c r="W18" s="133">
        <f>C31-'u LIPNJU 2023.'!F21</f>
        <v>0</v>
      </c>
    </row>
    <row r="19" spans="1:23" s="92" customFormat="1" x14ac:dyDescent="0.2">
      <c r="A19" s="108" t="s">
        <v>77</v>
      </c>
      <c r="B19" s="109">
        <v>47322</v>
      </c>
      <c r="C19" s="114">
        <v>176.14</v>
      </c>
      <c r="D19" s="111">
        <v>24529</v>
      </c>
      <c r="E19" s="112">
        <v>176.08</v>
      </c>
      <c r="F19" s="111">
        <v>6010</v>
      </c>
      <c r="G19" s="112">
        <v>173.97</v>
      </c>
      <c r="H19" s="111">
        <v>16783</v>
      </c>
      <c r="I19" s="113">
        <v>177.01</v>
      </c>
      <c r="J19" s="108" t="s">
        <v>77</v>
      </c>
      <c r="K19" s="109">
        <v>31</v>
      </c>
      <c r="L19" s="114">
        <v>172.44</v>
      </c>
      <c r="M19" s="111">
        <v>2</v>
      </c>
      <c r="N19" s="112">
        <v>143.68</v>
      </c>
      <c r="O19" s="111">
        <v>27</v>
      </c>
      <c r="P19" s="112">
        <v>173.55</v>
      </c>
      <c r="Q19" s="111">
        <v>2</v>
      </c>
      <c r="R19" s="113">
        <v>186.24</v>
      </c>
      <c r="W19" s="99"/>
    </row>
    <row r="20" spans="1:23" s="92" customFormat="1" x14ac:dyDescent="0.2">
      <c r="A20" s="108" t="s">
        <v>78</v>
      </c>
      <c r="B20" s="109">
        <v>90868</v>
      </c>
      <c r="C20" s="114">
        <v>238.23</v>
      </c>
      <c r="D20" s="111">
        <v>53051</v>
      </c>
      <c r="E20" s="112">
        <v>238.72</v>
      </c>
      <c r="F20" s="111">
        <v>15747</v>
      </c>
      <c r="G20" s="112">
        <v>240.73</v>
      </c>
      <c r="H20" s="111">
        <v>22070</v>
      </c>
      <c r="I20" s="113">
        <v>235.27</v>
      </c>
      <c r="J20" s="108" t="s">
        <v>78</v>
      </c>
      <c r="K20" s="109">
        <v>86</v>
      </c>
      <c r="L20" s="114">
        <v>242.83</v>
      </c>
      <c r="M20" s="111">
        <v>2</v>
      </c>
      <c r="N20" s="112">
        <v>227.15</v>
      </c>
      <c r="O20" s="111">
        <v>74</v>
      </c>
      <c r="P20" s="112">
        <v>243.7</v>
      </c>
      <c r="Q20" s="111">
        <v>10</v>
      </c>
      <c r="R20" s="113">
        <v>239.54</v>
      </c>
      <c r="W20" s="99"/>
    </row>
    <row r="21" spans="1:23" s="92" customFormat="1" x14ac:dyDescent="0.2">
      <c r="A21" s="108" t="s">
        <v>79</v>
      </c>
      <c r="B21" s="109">
        <v>127467</v>
      </c>
      <c r="C21" s="114">
        <v>306.73</v>
      </c>
      <c r="D21" s="111">
        <v>81343</v>
      </c>
      <c r="E21" s="112">
        <v>307.83</v>
      </c>
      <c r="F21" s="111">
        <v>23080</v>
      </c>
      <c r="G21" s="112">
        <v>304.63</v>
      </c>
      <c r="H21" s="111">
        <v>23044</v>
      </c>
      <c r="I21" s="113">
        <v>304.95999999999998</v>
      </c>
      <c r="J21" s="108" t="s">
        <v>79</v>
      </c>
      <c r="K21" s="109">
        <v>234</v>
      </c>
      <c r="L21" s="114">
        <v>314.52</v>
      </c>
      <c r="M21" s="111" t="s">
        <v>98</v>
      </c>
      <c r="N21" s="112" t="s">
        <v>99</v>
      </c>
      <c r="O21" s="111">
        <v>163</v>
      </c>
      <c r="P21" s="112">
        <v>309.95999999999998</v>
      </c>
      <c r="Q21" s="111">
        <v>71</v>
      </c>
      <c r="R21" s="113">
        <v>324.99</v>
      </c>
      <c r="W21" s="99"/>
    </row>
    <row r="22" spans="1:23" s="92" customFormat="1" x14ac:dyDescent="0.2">
      <c r="A22" s="108" t="s">
        <v>80</v>
      </c>
      <c r="B22" s="109">
        <v>144030</v>
      </c>
      <c r="C22" s="114">
        <v>367.76</v>
      </c>
      <c r="D22" s="111">
        <v>94382</v>
      </c>
      <c r="E22" s="112">
        <v>367.62</v>
      </c>
      <c r="F22" s="111">
        <v>17268</v>
      </c>
      <c r="G22" s="112">
        <v>366.67</v>
      </c>
      <c r="H22" s="111">
        <v>32380</v>
      </c>
      <c r="I22" s="113">
        <v>368.73</v>
      </c>
      <c r="J22" s="108" t="s">
        <v>80</v>
      </c>
      <c r="K22" s="109">
        <v>1624</v>
      </c>
      <c r="L22" s="114">
        <v>375.03</v>
      </c>
      <c r="M22" s="111">
        <v>26</v>
      </c>
      <c r="N22" s="112">
        <v>362.49</v>
      </c>
      <c r="O22" s="111">
        <v>1184</v>
      </c>
      <c r="P22" s="112">
        <v>376.71</v>
      </c>
      <c r="Q22" s="111">
        <v>414</v>
      </c>
      <c r="R22" s="113">
        <v>371.01</v>
      </c>
      <c r="W22" s="99"/>
    </row>
    <row r="23" spans="1:23" s="92" customFormat="1" x14ac:dyDescent="0.2">
      <c r="A23" s="108" t="s">
        <v>81</v>
      </c>
      <c r="B23" s="109">
        <v>139718</v>
      </c>
      <c r="C23" s="114">
        <v>437.94</v>
      </c>
      <c r="D23" s="111">
        <v>104301</v>
      </c>
      <c r="E23" s="112">
        <v>438.54</v>
      </c>
      <c r="F23" s="111">
        <v>12191</v>
      </c>
      <c r="G23" s="112">
        <v>438.96</v>
      </c>
      <c r="H23" s="111">
        <v>23226</v>
      </c>
      <c r="I23" s="113">
        <v>434.68</v>
      </c>
      <c r="J23" s="108" t="s">
        <v>81</v>
      </c>
      <c r="K23" s="109">
        <v>6558</v>
      </c>
      <c r="L23" s="114">
        <v>453.28</v>
      </c>
      <c r="M23" s="111">
        <v>2052</v>
      </c>
      <c r="N23" s="112">
        <v>462.59</v>
      </c>
      <c r="O23" s="111">
        <v>3874</v>
      </c>
      <c r="P23" s="112">
        <v>450.72</v>
      </c>
      <c r="Q23" s="111">
        <v>632</v>
      </c>
      <c r="R23" s="113">
        <v>438.81</v>
      </c>
      <c r="W23" s="99"/>
    </row>
    <row r="24" spans="1:23" s="92" customFormat="1" x14ac:dyDescent="0.2">
      <c r="A24" s="108" t="s">
        <v>82</v>
      </c>
      <c r="B24" s="109">
        <v>108476</v>
      </c>
      <c r="C24" s="114">
        <v>502.57</v>
      </c>
      <c r="D24" s="111">
        <v>86073</v>
      </c>
      <c r="E24" s="112">
        <v>502.77</v>
      </c>
      <c r="F24" s="111">
        <v>6816</v>
      </c>
      <c r="G24" s="112">
        <v>497.18</v>
      </c>
      <c r="H24" s="111">
        <v>15587</v>
      </c>
      <c r="I24" s="113">
        <v>503.82</v>
      </c>
      <c r="J24" s="108" t="s">
        <v>82</v>
      </c>
      <c r="K24" s="109">
        <v>4783</v>
      </c>
      <c r="L24" s="114">
        <v>505.37</v>
      </c>
      <c r="M24" s="111">
        <v>963</v>
      </c>
      <c r="N24" s="112">
        <v>503.07</v>
      </c>
      <c r="O24" s="111">
        <v>3125</v>
      </c>
      <c r="P24" s="112">
        <v>506.36</v>
      </c>
      <c r="Q24" s="111">
        <v>695</v>
      </c>
      <c r="R24" s="113">
        <v>504.11</v>
      </c>
      <c r="W24" s="99"/>
    </row>
    <row r="25" spans="1:23" s="92" customFormat="1" x14ac:dyDescent="0.2">
      <c r="A25" s="108" t="s">
        <v>83</v>
      </c>
      <c r="B25" s="109">
        <v>73601</v>
      </c>
      <c r="C25" s="114">
        <v>568.61</v>
      </c>
      <c r="D25" s="111">
        <v>61988</v>
      </c>
      <c r="E25" s="112">
        <v>568.74</v>
      </c>
      <c r="F25" s="111">
        <v>2706</v>
      </c>
      <c r="G25" s="112">
        <v>566.65</v>
      </c>
      <c r="H25" s="111">
        <v>8907</v>
      </c>
      <c r="I25" s="113">
        <v>568.33000000000004</v>
      </c>
      <c r="J25" s="108" t="s">
        <v>83</v>
      </c>
      <c r="K25" s="109">
        <v>3696</v>
      </c>
      <c r="L25" s="114">
        <v>566.05999999999995</v>
      </c>
      <c r="M25" s="111">
        <v>560</v>
      </c>
      <c r="N25" s="112">
        <v>561.29999999999995</v>
      </c>
      <c r="O25" s="111">
        <v>2796</v>
      </c>
      <c r="P25" s="112">
        <v>566.57000000000005</v>
      </c>
      <c r="Q25" s="111">
        <v>340</v>
      </c>
      <c r="R25" s="113">
        <v>569.73</v>
      </c>
      <c r="W25" s="99"/>
    </row>
    <row r="26" spans="1:23" s="92" customFormat="1" x14ac:dyDescent="0.2">
      <c r="A26" s="108" t="s">
        <v>84</v>
      </c>
      <c r="B26" s="109">
        <v>62987</v>
      </c>
      <c r="C26" s="114">
        <v>633.28</v>
      </c>
      <c r="D26" s="111">
        <v>54539</v>
      </c>
      <c r="E26" s="112">
        <v>633.45000000000005</v>
      </c>
      <c r="F26" s="111">
        <v>1523</v>
      </c>
      <c r="G26" s="112">
        <v>631.55999999999995</v>
      </c>
      <c r="H26" s="111">
        <v>6925</v>
      </c>
      <c r="I26" s="113">
        <v>632.32000000000005</v>
      </c>
      <c r="J26" s="108" t="s">
        <v>84</v>
      </c>
      <c r="K26" s="109">
        <v>6959</v>
      </c>
      <c r="L26" s="114">
        <v>639.52</v>
      </c>
      <c r="M26" s="111">
        <v>237</v>
      </c>
      <c r="N26" s="112">
        <v>637.08000000000004</v>
      </c>
      <c r="O26" s="111">
        <v>5866</v>
      </c>
      <c r="P26" s="112">
        <v>640.54999999999995</v>
      </c>
      <c r="Q26" s="111">
        <v>856</v>
      </c>
      <c r="R26" s="113">
        <v>633.09</v>
      </c>
      <c r="W26" s="99"/>
    </row>
    <row r="27" spans="1:23" s="92" customFormat="1" x14ac:dyDescent="0.2">
      <c r="A27" s="108" t="s">
        <v>85</v>
      </c>
      <c r="B27" s="109">
        <v>71333</v>
      </c>
      <c r="C27" s="110">
        <v>726.72</v>
      </c>
      <c r="D27" s="111">
        <v>63404</v>
      </c>
      <c r="E27" s="112">
        <v>727.05</v>
      </c>
      <c r="F27" s="111">
        <v>1029</v>
      </c>
      <c r="G27" s="112">
        <v>723.3</v>
      </c>
      <c r="H27" s="111">
        <v>6900</v>
      </c>
      <c r="I27" s="113">
        <v>724.19</v>
      </c>
      <c r="J27" s="108" t="s">
        <v>85</v>
      </c>
      <c r="K27" s="109">
        <v>6627</v>
      </c>
      <c r="L27" s="110">
        <v>736.42</v>
      </c>
      <c r="M27" s="111">
        <v>133</v>
      </c>
      <c r="N27" s="112">
        <v>745.3</v>
      </c>
      <c r="O27" s="111">
        <v>5265</v>
      </c>
      <c r="P27" s="112">
        <v>735.87</v>
      </c>
      <c r="Q27" s="111">
        <v>1229</v>
      </c>
      <c r="R27" s="113">
        <v>737.83</v>
      </c>
      <c r="W27" s="99"/>
    </row>
    <row r="28" spans="1:23" s="92" customFormat="1" x14ac:dyDescent="0.2">
      <c r="A28" s="108" t="s">
        <v>86</v>
      </c>
      <c r="B28" s="109">
        <v>33626</v>
      </c>
      <c r="C28" s="110">
        <v>854.61</v>
      </c>
      <c r="D28" s="111">
        <v>29949</v>
      </c>
      <c r="E28" s="112">
        <v>854.03</v>
      </c>
      <c r="F28" s="111">
        <v>385</v>
      </c>
      <c r="G28" s="112">
        <v>855.1</v>
      </c>
      <c r="H28" s="111">
        <v>3292</v>
      </c>
      <c r="I28" s="113">
        <v>859.8</v>
      </c>
      <c r="J28" s="108" t="s">
        <v>86</v>
      </c>
      <c r="K28" s="109">
        <v>7125</v>
      </c>
      <c r="L28" s="110">
        <v>851.31</v>
      </c>
      <c r="M28" s="111">
        <v>58</v>
      </c>
      <c r="N28" s="112">
        <v>858.55</v>
      </c>
      <c r="O28" s="111">
        <v>5883</v>
      </c>
      <c r="P28" s="112">
        <v>849.7</v>
      </c>
      <c r="Q28" s="111">
        <v>1184</v>
      </c>
      <c r="R28" s="113">
        <v>858.96</v>
      </c>
      <c r="W28" s="99"/>
    </row>
    <row r="29" spans="1:23" s="92" customFormat="1" x14ac:dyDescent="0.2">
      <c r="A29" s="108" t="s">
        <v>87</v>
      </c>
      <c r="B29" s="109">
        <v>15992</v>
      </c>
      <c r="C29" s="110">
        <v>992.52</v>
      </c>
      <c r="D29" s="111">
        <v>13812</v>
      </c>
      <c r="E29" s="112">
        <v>991.74</v>
      </c>
      <c r="F29" s="111">
        <v>190</v>
      </c>
      <c r="G29" s="112">
        <v>987.39</v>
      </c>
      <c r="H29" s="111">
        <v>1990</v>
      </c>
      <c r="I29" s="113">
        <v>998.39</v>
      </c>
      <c r="J29" s="108" t="s">
        <v>87</v>
      </c>
      <c r="K29" s="109">
        <v>8046</v>
      </c>
      <c r="L29" s="110">
        <v>1000.8</v>
      </c>
      <c r="M29" s="111">
        <v>69</v>
      </c>
      <c r="N29" s="112">
        <v>997.88</v>
      </c>
      <c r="O29" s="111">
        <v>6697</v>
      </c>
      <c r="P29" s="112">
        <v>1002.06</v>
      </c>
      <c r="Q29" s="111">
        <v>1280</v>
      </c>
      <c r="R29" s="113">
        <v>994.38</v>
      </c>
      <c r="W29" s="99"/>
    </row>
    <row r="30" spans="1:23" s="92" customFormat="1" x14ac:dyDescent="0.2">
      <c r="A30" s="108" t="s">
        <v>88</v>
      </c>
      <c r="B30" s="109">
        <v>18881</v>
      </c>
      <c r="C30" s="110">
        <v>1307.42</v>
      </c>
      <c r="D30" s="111">
        <v>17628</v>
      </c>
      <c r="E30" s="112">
        <v>1311.4</v>
      </c>
      <c r="F30" s="111">
        <v>135</v>
      </c>
      <c r="G30" s="112">
        <v>1228</v>
      </c>
      <c r="H30" s="111">
        <v>1118</v>
      </c>
      <c r="I30" s="113">
        <v>1254.3599999999999</v>
      </c>
      <c r="J30" s="108" t="s">
        <v>88</v>
      </c>
      <c r="K30" s="109">
        <v>25436</v>
      </c>
      <c r="L30" s="110">
        <v>1365.3</v>
      </c>
      <c r="M30" s="111">
        <v>63</v>
      </c>
      <c r="N30" s="112">
        <v>1275.18</v>
      </c>
      <c r="O30" s="111">
        <v>17070</v>
      </c>
      <c r="P30" s="112">
        <v>1370.16</v>
      </c>
      <c r="Q30" s="111">
        <v>8303</v>
      </c>
      <c r="R30" s="113">
        <v>1355.98</v>
      </c>
      <c r="W30" s="99"/>
    </row>
    <row r="31" spans="1:23" s="92" customFormat="1" x14ac:dyDescent="0.2">
      <c r="A31" s="118" t="s">
        <v>1</v>
      </c>
      <c r="B31" s="119">
        <v>948010</v>
      </c>
      <c r="C31" s="120">
        <v>466.3</v>
      </c>
      <c r="D31" s="119">
        <v>690621</v>
      </c>
      <c r="E31" s="120">
        <v>499.02</v>
      </c>
      <c r="F31" s="119">
        <v>90555</v>
      </c>
      <c r="G31" s="120">
        <v>344.25</v>
      </c>
      <c r="H31" s="119">
        <v>166834</v>
      </c>
      <c r="I31" s="120">
        <v>397.14</v>
      </c>
      <c r="J31" s="118" t="s">
        <v>1</v>
      </c>
      <c r="K31" s="119">
        <v>71210</v>
      </c>
      <c r="L31" s="120">
        <v>932</v>
      </c>
      <c r="M31" s="119">
        <v>4165</v>
      </c>
      <c r="N31" s="120">
        <v>529.96</v>
      </c>
      <c r="O31" s="119">
        <v>52029</v>
      </c>
      <c r="P31" s="120">
        <v>925.69</v>
      </c>
      <c r="Q31" s="119">
        <v>15016</v>
      </c>
      <c r="R31" s="120">
        <v>1065.4000000000001</v>
      </c>
      <c r="W31" s="99"/>
    </row>
    <row r="32" spans="1:23" s="92" customFormat="1" ht="18" customHeight="1" x14ac:dyDescent="0.2">
      <c r="A32" s="273" t="s">
        <v>100</v>
      </c>
      <c r="B32" s="273"/>
      <c r="C32" s="273"/>
      <c r="D32" s="273"/>
      <c r="E32" s="273"/>
      <c r="F32" s="273"/>
      <c r="G32" s="273"/>
      <c r="H32" s="134"/>
      <c r="I32" s="110"/>
      <c r="J32" s="273" t="s">
        <v>100</v>
      </c>
      <c r="K32" s="273"/>
      <c r="L32" s="273"/>
      <c r="M32" s="273"/>
      <c r="N32" s="273"/>
      <c r="O32" s="273"/>
      <c r="P32" s="273"/>
      <c r="Q32" s="134"/>
      <c r="R32" s="110"/>
      <c r="W32" s="99"/>
    </row>
    <row r="33" spans="1:23" s="101" customFormat="1" ht="9.75" customHeight="1" x14ac:dyDescent="0.2">
      <c r="A33" s="98" t="s">
        <v>93</v>
      </c>
      <c r="B33" s="90"/>
      <c r="C33" s="90"/>
      <c r="D33" s="90"/>
      <c r="E33" s="90"/>
      <c r="F33" s="90"/>
      <c r="G33" s="90"/>
      <c r="H33" s="90"/>
      <c r="I33" s="100"/>
      <c r="J33" s="98" t="s">
        <v>93</v>
      </c>
      <c r="K33" s="90"/>
      <c r="L33" s="90"/>
      <c r="M33" s="90"/>
      <c r="N33" s="90"/>
      <c r="O33" s="90"/>
      <c r="P33" s="90"/>
      <c r="Q33" s="90"/>
      <c r="R33" s="100"/>
      <c r="W33" s="102"/>
    </row>
    <row r="34" spans="1:23" s="101" customFormat="1" ht="11.25" customHeight="1" x14ac:dyDescent="0.2">
      <c r="A34" s="98" t="s">
        <v>94</v>
      </c>
      <c r="B34" s="103"/>
      <c r="C34" s="104"/>
      <c r="D34" s="104"/>
      <c r="E34" s="105"/>
      <c r="F34" s="106"/>
      <c r="G34" s="107"/>
      <c r="H34" s="106"/>
      <c r="I34" s="107"/>
      <c r="J34" s="98" t="s">
        <v>94</v>
      </c>
      <c r="K34" s="103"/>
      <c r="L34" s="104"/>
      <c r="M34" s="104"/>
      <c r="N34" s="105"/>
      <c r="O34" s="106"/>
      <c r="P34" s="107"/>
      <c r="Q34" s="106"/>
      <c r="R34" s="107"/>
      <c r="W34" s="102"/>
    </row>
    <row r="35" spans="1:23" ht="9.75" customHeight="1" x14ac:dyDescent="0.2">
      <c r="A35" s="62" t="s">
        <v>95</v>
      </c>
      <c r="B35" s="62"/>
      <c r="C35" s="62"/>
      <c r="D35" s="62"/>
      <c r="E35" s="62"/>
      <c r="F35" s="62"/>
      <c r="G35" s="64"/>
      <c r="H35" s="64"/>
      <c r="I35" s="47"/>
      <c r="J35" s="62" t="s">
        <v>95</v>
      </c>
      <c r="K35" s="2"/>
      <c r="L35" s="47"/>
      <c r="M35" s="2"/>
      <c r="N35" s="47"/>
      <c r="O35" s="2"/>
      <c r="P35" s="47"/>
      <c r="Q35" s="2"/>
      <c r="R35" s="47"/>
    </row>
    <row r="36" spans="1:23" ht="11.25" customHeight="1" x14ac:dyDescent="0.2">
      <c r="A36" s="62"/>
      <c r="B36" s="62"/>
      <c r="C36" s="62"/>
      <c r="D36" s="62"/>
      <c r="E36" s="62"/>
      <c r="F36" s="62"/>
      <c r="G36" s="64"/>
      <c r="H36" s="64"/>
      <c r="I36" s="47"/>
    </row>
    <row r="37" spans="1:23" ht="6.75" hidden="1" customHeight="1" x14ac:dyDescent="0.2">
      <c r="A37" s="25"/>
      <c r="B37" s="20"/>
      <c r="C37" s="21"/>
      <c r="D37" s="20"/>
      <c r="E37" s="21"/>
      <c r="F37" s="20"/>
      <c r="G37" s="21"/>
      <c r="H37" s="20"/>
      <c r="I37" s="21"/>
    </row>
    <row r="38" spans="1:23" ht="12.75" x14ac:dyDescent="0.2">
      <c r="A38" s="283" t="s">
        <v>16</v>
      </c>
      <c r="B38" s="283"/>
      <c r="C38" s="283"/>
      <c r="D38" s="283"/>
      <c r="E38" s="283"/>
      <c r="F38" s="283"/>
      <c r="G38" s="283"/>
      <c r="H38" s="283"/>
      <c r="I38" s="283"/>
      <c r="J38" s="283" t="s">
        <v>19</v>
      </c>
      <c r="K38" s="283"/>
      <c r="L38" s="283"/>
      <c r="M38" s="283"/>
      <c r="N38" s="283"/>
      <c r="O38" s="283"/>
      <c r="P38" s="283"/>
      <c r="Q38" s="283"/>
      <c r="R38" s="283"/>
    </row>
    <row r="39" spans="1:23" ht="12.75" x14ac:dyDescent="0.2">
      <c r="A39" s="283" t="s">
        <v>15</v>
      </c>
      <c r="B39" s="283"/>
      <c r="C39" s="283"/>
      <c r="D39" s="283"/>
      <c r="E39" s="283"/>
      <c r="F39" s="283"/>
      <c r="G39" s="283"/>
      <c r="H39" s="283"/>
      <c r="I39" s="283"/>
      <c r="J39" s="283" t="s">
        <v>20</v>
      </c>
      <c r="K39" s="283"/>
      <c r="L39" s="283"/>
      <c r="M39" s="283"/>
      <c r="N39" s="283"/>
      <c r="O39" s="283"/>
      <c r="P39" s="283"/>
      <c r="Q39" s="283"/>
      <c r="R39" s="283"/>
    </row>
    <row r="40" spans="1:23" ht="12.75" x14ac:dyDescent="0.2">
      <c r="A40" s="283" t="s">
        <v>9</v>
      </c>
      <c r="B40" s="283"/>
      <c r="C40" s="283"/>
      <c r="D40" s="283"/>
      <c r="E40" s="283"/>
      <c r="F40" s="283"/>
      <c r="G40" s="283"/>
      <c r="H40" s="283"/>
      <c r="I40" s="283"/>
      <c r="J40" s="283" t="s">
        <v>52</v>
      </c>
      <c r="K40" s="283"/>
      <c r="L40" s="283"/>
      <c r="M40" s="283"/>
      <c r="N40" s="283"/>
      <c r="O40" s="283"/>
      <c r="P40" s="283"/>
      <c r="Q40" s="283"/>
      <c r="R40" s="283"/>
    </row>
    <row r="41" spans="1:23" ht="12.75" x14ac:dyDescent="0.2">
      <c r="A41" s="283" t="s">
        <v>47</v>
      </c>
      <c r="B41" s="283"/>
      <c r="C41" s="283"/>
      <c r="D41" s="283"/>
      <c r="E41" s="283"/>
      <c r="F41" s="283"/>
      <c r="G41" s="283"/>
      <c r="H41" s="283"/>
      <c r="I41" s="283"/>
      <c r="J41" s="283" t="s">
        <v>53</v>
      </c>
      <c r="K41" s="283"/>
      <c r="L41" s="283"/>
      <c r="M41" s="283"/>
      <c r="N41" s="283"/>
      <c r="O41" s="283"/>
      <c r="P41" s="283"/>
      <c r="Q41" s="283"/>
      <c r="R41" s="283"/>
    </row>
    <row r="42" spans="1:23" ht="12.75" x14ac:dyDescent="0.2">
      <c r="A42" s="287" t="s">
        <v>48</v>
      </c>
      <c r="B42" s="287"/>
      <c r="C42" s="287"/>
      <c r="D42" s="287"/>
      <c r="E42" s="287"/>
      <c r="F42" s="287"/>
      <c r="G42" s="287"/>
      <c r="H42" s="287"/>
      <c r="I42" s="287"/>
      <c r="J42" s="287" t="s">
        <v>48</v>
      </c>
      <c r="K42" s="287"/>
      <c r="L42" s="287"/>
      <c r="M42" s="287"/>
      <c r="N42" s="287"/>
      <c r="O42" s="287"/>
      <c r="P42" s="287"/>
      <c r="Q42" s="287"/>
      <c r="R42" s="287"/>
    </row>
    <row r="43" spans="1:23" ht="12.75" customHeight="1" x14ac:dyDescent="0.2">
      <c r="A43" s="279" t="str">
        <f>A10</f>
        <v>za svibanj 2023. (isplata u lipnju 2023.)</v>
      </c>
      <c r="B43" s="279"/>
      <c r="C43" s="279"/>
      <c r="D43" s="279"/>
      <c r="E43" s="279"/>
      <c r="F43" s="279"/>
      <c r="G43" s="279"/>
      <c r="H43" s="279"/>
      <c r="I43" s="279"/>
      <c r="J43" s="279" t="str">
        <f>A10</f>
        <v>za svibanj 2023. (isplata u lipnju 2023.)</v>
      </c>
      <c r="K43" s="279"/>
      <c r="L43" s="279"/>
      <c r="M43" s="279"/>
      <c r="N43" s="279"/>
      <c r="O43" s="279"/>
      <c r="P43" s="279"/>
      <c r="Q43" s="279"/>
      <c r="R43" s="279"/>
    </row>
    <row r="44" spans="1:23" x14ac:dyDescent="0.2">
      <c r="A44" s="19" t="s">
        <v>10</v>
      </c>
      <c r="E44" s="38" t="s">
        <v>11</v>
      </c>
      <c r="J44" s="19" t="s">
        <v>12</v>
      </c>
    </row>
    <row r="45" spans="1:23" ht="12" customHeight="1" x14ac:dyDescent="0.2">
      <c r="A45" s="276" t="s">
        <v>97</v>
      </c>
      <c r="B45" s="280" t="s">
        <v>6</v>
      </c>
      <c r="C45" s="281"/>
      <c r="D45" s="281"/>
      <c r="E45" s="281"/>
      <c r="F45" s="281"/>
      <c r="G45" s="281"/>
      <c r="H45" s="281"/>
      <c r="I45" s="282"/>
      <c r="J45" s="276" t="s">
        <v>97</v>
      </c>
      <c r="K45" s="280" t="s">
        <v>6</v>
      </c>
      <c r="L45" s="281"/>
      <c r="M45" s="281"/>
      <c r="N45" s="281"/>
      <c r="O45" s="281"/>
      <c r="P45" s="281"/>
      <c r="Q45" s="281"/>
      <c r="R45" s="282"/>
    </row>
    <row r="46" spans="1:23" x14ac:dyDescent="0.2">
      <c r="A46" s="277"/>
      <c r="B46" s="280" t="s">
        <v>1</v>
      </c>
      <c r="C46" s="282"/>
      <c r="D46" s="280" t="s">
        <v>7</v>
      </c>
      <c r="E46" s="282"/>
      <c r="F46" s="280" t="s">
        <v>46</v>
      </c>
      <c r="G46" s="282"/>
      <c r="H46" s="280" t="s">
        <v>8</v>
      </c>
      <c r="I46" s="282"/>
      <c r="J46" s="277"/>
      <c r="K46" s="280" t="s">
        <v>1</v>
      </c>
      <c r="L46" s="282"/>
      <c r="M46" s="280" t="s">
        <v>7</v>
      </c>
      <c r="N46" s="282"/>
      <c r="O46" s="280" t="s">
        <v>46</v>
      </c>
      <c r="P46" s="282"/>
      <c r="Q46" s="280" t="s">
        <v>8</v>
      </c>
      <c r="R46" s="282"/>
    </row>
    <row r="47" spans="1:23" ht="33" customHeight="1" x14ac:dyDescent="0.2">
      <c r="A47" s="278"/>
      <c r="B47" s="88" t="s">
        <v>13</v>
      </c>
      <c r="C47" s="86" t="s">
        <v>96</v>
      </c>
      <c r="D47" s="89" t="s">
        <v>13</v>
      </c>
      <c r="E47" s="86" t="s">
        <v>96</v>
      </c>
      <c r="F47" s="89" t="s">
        <v>13</v>
      </c>
      <c r="G47" s="86" t="s">
        <v>96</v>
      </c>
      <c r="H47" s="89" t="s">
        <v>14</v>
      </c>
      <c r="I47" s="86" t="s">
        <v>96</v>
      </c>
      <c r="J47" s="278"/>
      <c r="K47" s="88" t="s">
        <v>13</v>
      </c>
      <c r="L47" s="86" t="s">
        <v>96</v>
      </c>
      <c r="M47" s="89" t="s">
        <v>13</v>
      </c>
      <c r="N47" s="86" t="s">
        <v>96</v>
      </c>
      <c r="O47" s="89" t="s">
        <v>13</v>
      </c>
      <c r="P47" s="86" t="s">
        <v>96</v>
      </c>
      <c r="Q47" s="89" t="s">
        <v>14</v>
      </c>
      <c r="R47" s="86" t="s">
        <v>96</v>
      </c>
    </row>
    <row r="48" spans="1:23" s="131" customFormat="1" ht="9" customHeight="1" x14ac:dyDescent="0.2">
      <c r="A48" s="129">
        <v>0</v>
      </c>
      <c r="B48" s="130">
        <v>1</v>
      </c>
      <c r="C48" s="130">
        <v>2</v>
      </c>
      <c r="D48" s="130">
        <v>3</v>
      </c>
      <c r="E48" s="130">
        <v>4</v>
      </c>
      <c r="F48" s="130">
        <v>5</v>
      </c>
      <c r="G48" s="130">
        <v>6</v>
      </c>
      <c r="H48" s="130">
        <v>7</v>
      </c>
      <c r="I48" s="130">
        <v>8</v>
      </c>
      <c r="J48" s="129">
        <v>0</v>
      </c>
      <c r="K48" s="130">
        <v>1</v>
      </c>
      <c r="L48" s="130">
        <v>2</v>
      </c>
      <c r="M48" s="130">
        <v>3</v>
      </c>
      <c r="N48" s="130">
        <v>4</v>
      </c>
      <c r="O48" s="130">
        <v>5</v>
      </c>
      <c r="P48" s="130">
        <v>6</v>
      </c>
      <c r="Q48" s="130">
        <v>7</v>
      </c>
      <c r="R48" s="130">
        <v>8</v>
      </c>
      <c r="W48" s="132"/>
    </row>
    <row r="49" spans="1:23" s="92" customFormat="1" x14ac:dyDescent="0.2">
      <c r="A49" s="108" t="s">
        <v>75</v>
      </c>
      <c r="B49" s="121" t="s">
        <v>98</v>
      </c>
      <c r="C49" s="122" t="s">
        <v>99</v>
      </c>
      <c r="D49" s="123" t="s">
        <v>98</v>
      </c>
      <c r="E49" s="94" t="s">
        <v>99</v>
      </c>
      <c r="F49" s="123" t="s">
        <v>98</v>
      </c>
      <c r="G49" s="94" t="s">
        <v>99</v>
      </c>
      <c r="H49" s="123" t="s">
        <v>98</v>
      </c>
      <c r="I49" s="124" t="s">
        <v>99</v>
      </c>
      <c r="J49" s="108" t="s">
        <v>75</v>
      </c>
      <c r="K49" s="121">
        <v>23</v>
      </c>
      <c r="L49" s="97">
        <v>34.020000000000003</v>
      </c>
      <c r="M49" s="123"/>
      <c r="N49" s="94"/>
      <c r="O49" s="123">
        <v>22</v>
      </c>
      <c r="P49" s="94">
        <v>33.29</v>
      </c>
      <c r="Q49" s="123">
        <v>1</v>
      </c>
      <c r="R49" s="124">
        <v>50.22</v>
      </c>
      <c r="W49" s="99"/>
    </row>
    <row r="50" spans="1:23" s="92" customFormat="1" x14ac:dyDescent="0.2">
      <c r="A50" s="108" t="s">
        <v>76</v>
      </c>
      <c r="B50" s="121">
        <v>9</v>
      </c>
      <c r="C50" s="122">
        <v>128.94</v>
      </c>
      <c r="D50" s="123" t="s">
        <v>98</v>
      </c>
      <c r="E50" s="94" t="s">
        <v>99</v>
      </c>
      <c r="F50" s="123">
        <v>9</v>
      </c>
      <c r="G50" s="94">
        <v>128.94</v>
      </c>
      <c r="H50" s="123" t="s">
        <v>98</v>
      </c>
      <c r="I50" s="124" t="s">
        <v>99</v>
      </c>
      <c r="J50" s="108" t="s">
        <v>76</v>
      </c>
      <c r="K50" s="121">
        <v>94</v>
      </c>
      <c r="L50" s="97">
        <v>109.89</v>
      </c>
      <c r="M50" s="123"/>
      <c r="N50" s="94"/>
      <c r="O50" s="123">
        <v>84</v>
      </c>
      <c r="P50" s="94">
        <v>110.33</v>
      </c>
      <c r="Q50" s="123">
        <v>10</v>
      </c>
      <c r="R50" s="124">
        <v>106.24</v>
      </c>
      <c r="S50" s="125"/>
      <c r="W50" s="99"/>
    </row>
    <row r="51" spans="1:23" s="92" customFormat="1" x14ac:dyDescent="0.2">
      <c r="A51" s="108" t="s">
        <v>77</v>
      </c>
      <c r="B51" s="121">
        <v>39</v>
      </c>
      <c r="C51" s="122">
        <v>175.08</v>
      </c>
      <c r="D51" s="123" t="s">
        <v>98</v>
      </c>
      <c r="E51" s="94" t="s">
        <v>99</v>
      </c>
      <c r="F51" s="123">
        <v>36</v>
      </c>
      <c r="G51" s="94">
        <v>175.73</v>
      </c>
      <c r="H51" s="123">
        <v>3</v>
      </c>
      <c r="I51" s="124">
        <v>167.27</v>
      </c>
      <c r="J51" s="108" t="s">
        <v>77</v>
      </c>
      <c r="K51" s="121">
        <v>183</v>
      </c>
      <c r="L51" s="126">
        <v>174.36</v>
      </c>
      <c r="M51" s="123"/>
      <c r="N51" s="94"/>
      <c r="O51" s="123">
        <v>152</v>
      </c>
      <c r="P51" s="94">
        <v>174.37</v>
      </c>
      <c r="Q51" s="123">
        <v>31</v>
      </c>
      <c r="R51" s="124">
        <v>174.33</v>
      </c>
      <c r="S51" s="125"/>
      <c r="W51" s="99"/>
    </row>
    <row r="52" spans="1:23" s="92" customFormat="1" x14ac:dyDescent="0.2">
      <c r="A52" s="108" t="s">
        <v>78</v>
      </c>
      <c r="B52" s="121">
        <v>218</v>
      </c>
      <c r="C52" s="122">
        <v>243.4</v>
      </c>
      <c r="D52" s="123">
        <v>103</v>
      </c>
      <c r="E52" s="94">
        <v>245.91</v>
      </c>
      <c r="F52" s="123">
        <v>106</v>
      </c>
      <c r="G52" s="94">
        <v>241.02</v>
      </c>
      <c r="H52" s="123">
        <v>9</v>
      </c>
      <c r="I52" s="124">
        <v>242.77</v>
      </c>
      <c r="J52" s="108" t="s">
        <v>78</v>
      </c>
      <c r="K52" s="121">
        <v>326</v>
      </c>
      <c r="L52" s="126">
        <v>243.33</v>
      </c>
      <c r="M52" s="123"/>
      <c r="N52" s="94"/>
      <c r="O52" s="123">
        <v>273</v>
      </c>
      <c r="P52" s="94">
        <v>244.74</v>
      </c>
      <c r="Q52" s="123">
        <v>53</v>
      </c>
      <c r="R52" s="124">
        <v>236.07</v>
      </c>
      <c r="S52" s="125"/>
      <c r="W52" s="99"/>
    </row>
    <row r="53" spans="1:23" s="92" customFormat="1" x14ac:dyDescent="0.2">
      <c r="A53" s="108" t="s">
        <v>79</v>
      </c>
      <c r="B53" s="121">
        <v>432</v>
      </c>
      <c r="C53" s="122">
        <v>305.89999999999998</v>
      </c>
      <c r="D53" s="123">
        <v>137</v>
      </c>
      <c r="E53" s="94">
        <v>300.63</v>
      </c>
      <c r="F53" s="123">
        <v>266</v>
      </c>
      <c r="G53" s="94">
        <v>308.45</v>
      </c>
      <c r="H53" s="123">
        <v>29</v>
      </c>
      <c r="I53" s="124">
        <v>307.45999999999998</v>
      </c>
      <c r="J53" s="108" t="s">
        <v>79</v>
      </c>
      <c r="K53" s="121">
        <v>694</v>
      </c>
      <c r="L53" s="126">
        <v>308.64999999999998</v>
      </c>
      <c r="M53" s="123"/>
      <c r="N53" s="94"/>
      <c r="O53" s="123">
        <v>529</v>
      </c>
      <c r="P53" s="94">
        <v>309.76</v>
      </c>
      <c r="Q53" s="123">
        <v>165</v>
      </c>
      <c r="R53" s="124">
        <v>305.08</v>
      </c>
      <c r="S53" s="125"/>
      <c r="W53" s="99"/>
    </row>
    <row r="54" spans="1:23" s="92" customFormat="1" x14ac:dyDescent="0.2">
      <c r="A54" s="108" t="s">
        <v>80</v>
      </c>
      <c r="B54" s="121">
        <v>442</v>
      </c>
      <c r="C54" s="122">
        <v>371.28</v>
      </c>
      <c r="D54" s="123">
        <v>33</v>
      </c>
      <c r="E54" s="94">
        <v>367.62</v>
      </c>
      <c r="F54" s="123">
        <v>373</v>
      </c>
      <c r="G54" s="94">
        <v>371.16</v>
      </c>
      <c r="H54" s="123">
        <v>36</v>
      </c>
      <c r="I54" s="124">
        <v>375.85</v>
      </c>
      <c r="J54" s="108" t="s">
        <v>80</v>
      </c>
      <c r="K54" s="121">
        <v>705</v>
      </c>
      <c r="L54" s="126">
        <v>370.93</v>
      </c>
      <c r="M54" s="123"/>
      <c r="N54" s="94"/>
      <c r="O54" s="123">
        <v>642</v>
      </c>
      <c r="P54" s="94">
        <v>371.19</v>
      </c>
      <c r="Q54" s="123">
        <v>63</v>
      </c>
      <c r="R54" s="124">
        <v>368.27</v>
      </c>
      <c r="S54" s="125"/>
      <c r="W54" s="99"/>
    </row>
    <row r="55" spans="1:23" s="92" customFormat="1" x14ac:dyDescent="0.2">
      <c r="A55" s="108" t="s">
        <v>81</v>
      </c>
      <c r="B55" s="121">
        <v>1850</v>
      </c>
      <c r="C55" s="122">
        <v>449.59</v>
      </c>
      <c r="D55" s="123">
        <v>471</v>
      </c>
      <c r="E55" s="94">
        <v>455.74</v>
      </c>
      <c r="F55" s="123">
        <v>1250</v>
      </c>
      <c r="G55" s="94">
        <v>447.79</v>
      </c>
      <c r="H55" s="123">
        <v>129</v>
      </c>
      <c r="I55" s="124">
        <v>444.64</v>
      </c>
      <c r="J55" s="108" t="s">
        <v>81</v>
      </c>
      <c r="K55" s="121">
        <v>1250</v>
      </c>
      <c r="L55" s="126">
        <v>437.2</v>
      </c>
      <c r="M55" s="123"/>
      <c r="N55" s="94"/>
      <c r="O55" s="123">
        <v>1094</v>
      </c>
      <c r="P55" s="94">
        <v>435.72</v>
      </c>
      <c r="Q55" s="123">
        <v>156</v>
      </c>
      <c r="R55" s="124">
        <v>447.59</v>
      </c>
      <c r="S55" s="125"/>
      <c r="W55" s="99"/>
    </row>
    <row r="56" spans="1:23" s="92" customFormat="1" x14ac:dyDescent="0.2">
      <c r="A56" s="108" t="s">
        <v>82</v>
      </c>
      <c r="B56" s="121">
        <v>2568</v>
      </c>
      <c r="C56" s="122">
        <v>507.03</v>
      </c>
      <c r="D56" s="123">
        <v>847</v>
      </c>
      <c r="E56" s="94">
        <v>507.74</v>
      </c>
      <c r="F56" s="123">
        <v>1519</v>
      </c>
      <c r="G56" s="94">
        <v>506.71</v>
      </c>
      <c r="H56" s="123">
        <v>202</v>
      </c>
      <c r="I56" s="124">
        <v>506.42</v>
      </c>
      <c r="J56" s="108" t="s">
        <v>82</v>
      </c>
      <c r="K56" s="121">
        <v>599</v>
      </c>
      <c r="L56" s="126">
        <v>507</v>
      </c>
      <c r="M56" s="123"/>
      <c r="N56" s="94"/>
      <c r="O56" s="123">
        <v>465</v>
      </c>
      <c r="P56" s="94">
        <v>505.48</v>
      </c>
      <c r="Q56" s="123">
        <v>134</v>
      </c>
      <c r="R56" s="124">
        <v>512.28</v>
      </c>
      <c r="S56" s="125"/>
      <c r="W56" s="99">
        <f>K63-O63-Q63</f>
        <v>0</v>
      </c>
    </row>
    <row r="57" spans="1:23" s="92" customFormat="1" x14ac:dyDescent="0.2">
      <c r="A57" s="108" t="s">
        <v>83</v>
      </c>
      <c r="B57" s="121">
        <v>2503</v>
      </c>
      <c r="C57" s="122">
        <v>565.47</v>
      </c>
      <c r="D57" s="123">
        <v>948</v>
      </c>
      <c r="E57" s="94">
        <v>567.69000000000005</v>
      </c>
      <c r="F57" s="123">
        <v>1439</v>
      </c>
      <c r="G57" s="94">
        <v>563.49</v>
      </c>
      <c r="H57" s="123">
        <v>116</v>
      </c>
      <c r="I57" s="124">
        <v>571.97</v>
      </c>
      <c r="J57" s="108" t="s">
        <v>83</v>
      </c>
      <c r="K57" s="121">
        <v>385</v>
      </c>
      <c r="L57" s="126">
        <v>567.59</v>
      </c>
      <c r="M57" s="123"/>
      <c r="N57" s="94"/>
      <c r="O57" s="123">
        <v>285</v>
      </c>
      <c r="P57" s="94">
        <v>565.83000000000004</v>
      </c>
      <c r="Q57" s="123">
        <v>100</v>
      </c>
      <c r="R57" s="124">
        <v>572.62</v>
      </c>
      <c r="S57" s="125"/>
      <c r="W57" s="99"/>
    </row>
    <row r="58" spans="1:23" s="92" customFormat="1" x14ac:dyDescent="0.2">
      <c r="A58" s="108" t="s">
        <v>84</v>
      </c>
      <c r="B58" s="121">
        <v>3319</v>
      </c>
      <c r="C58" s="122">
        <v>633.34</v>
      </c>
      <c r="D58" s="123">
        <v>1372</v>
      </c>
      <c r="E58" s="94">
        <v>629.38</v>
      </c>
      <c r="F58" s="123">
        <v>1723</v>
      </c>
      <c r="G58" s="94">
        <v>636.91999999999996</v>
      </c>
      <c r="H58" s="123">
        <v>224</v>
      </c>
      <c r="I58" s="124">
        <v>630.16</v>
      </c>
      <c r="J58" s="108" t="s">
        <v>84</v>
      </c>
      <c r="K58" s="121">
        <v>917</v>
      </c>
      <c r="L58" s="126">
        <v>641.77</v>
      </c>
      <c r="M58" s="123"/>
      <c r="N58" s="94"/>
      <c r="O58" s="123">
        <v>765</v>
      </c>
      <c r="P58" s="94">
        <v>642.65</v>
      </c>
      <c r="Q58" s="123">
        <v>152</v>
      </c>
      <c r="R58" s="124">
        <v>637.38</v>
      </c>
      <c r="S58" s="125"/>
      <c r="W58" s="99"/>
    </row>
    <row r="59" spans="1:23" s="92" customFormat="1" x14ac:dyDescent="0.2">
      <c r="A59" s="108" t="s">
        <v>85</v>
      </c>
      <c r="B59" s="121">
        <v>2281</v>
      </c>
      <c r="C59" s="122">
        <v>728.87</v>
      </c>
      <c r="D59" s="123">
        <v>1188</v>
      </c>
      <c r="E59" s="94">
        <v>734.81</v>
      </c>
      <c r="F59" s="123">
        <v>852</v>
      </c>
      <c r="G59" s="94">
        <v>720.25</v>
      </c>
      <c r="H59" s="123">
        <v>241</v>
      </c>
      <c r="I59" s="124">
        <v>730</v>
      </c>
      <c r="J59" s="108" t="s">
        <v>85</v>
      </c>
      <c r="K59" s="121">
        <v>740</v>
      </c>
      <c r="L59" s="97">
        <v>739.49</v>
      </c>
      <c r="M59" s="123"/>
      <c r="N59" s="94"/>
      <c r="O59" s="123">
        <v>624</v>
      </c>
      <c r="P59" s="94">
        <v>741.81</v>
      </c>
      <c r="Q59" s="123">
        <v>116</v>
      </c>
      <c r="R59" s="124">
        <v>727.03</v>
      </c>
      <c r="S59" s="125"/>
      <c r="W59" s="99"/>
    </row>
    <row r="60" spans="1:23" s="92" customFormat="1" x14ac:dyDescent="0.2">
      <c r="A60" s="108" t="s">
        <v>86</v>
      </c>
      <c r="B60" s="121">
        <v>1042</v>
      </c>
      <c r="C60" s="122">
        <v>855.24</v>
      </c>
      <c r="D60" s="123">
        <v>694</v>
      </c>
      <c r="E60" s="94">
        <v>857.63</v>
      </c>
      <c r="F60" s="123">
        <v>240</v>
      </c>
      <c r="G60" s="94">
        <v>847.81</v>
      </c>
      <c r="H60" s="123">
        <v>108</v>
      </c>
      <c r="I60" s="124">
        <v>856.43</v>
      </c>
      <c r="J60" s="108" t="s">
        <v>86</v>
      </c>
      <c r="K60" s="121">
        <v>374</v>
      </c>
      <c r="L60" s="97">
        <v>858.85</v>
      </c>
      <c r="M60" s="123"/>
      <c r="N60" s="94"/>
      <c r="O60" s="123">
        <v>316</v>
      </c>
      <c r="P60" s="94">
        <v>859.62</v>
      </c>
      <c r="Q60" s="123">
        <v>58</v>
      </c>
      <c r="R60" s="124">
        <v>854.63</v>
      </c>
      <c r="S60" s="125"/>
      <c r="W60" s="99"/>
    </row>
    <row r="61" spans="1:23" s="92" customFormat="1" x14ac:dyDescent="0.2">
      <c r="A61" s="108" t="s">
        <v>87</v>
      </c>
      <c r="B61" s="121">
        <v>594</v>
      </c>
      <c r="C61" s="122">
        <v>993.07</v>
      </c>
      <c r="D61" s="123">
        <v>479</v>
      </c>
      <c r="E61" s="94">
        <v>993.36</v>
      </c>
      <c r="F61" s="123">
        <v>68</v>
      </c>
      <c r="G61" s="94">
        <v>998.99</v>
      </c>
      <c r="H61" s="123">
        <v>47</v>
      </c>
      <c r="I61" s="124">
        <v>981.58</v>
      </c>
      <c r="J61" s="108" t="s">
        <v>87</v>
      </c>
      <c r="K61" s="121">
        <v>235</v>
      </c>
      <c r="L61" s="97">
        <v>993.61</v>
      </c>
      <c r="M61" s="123"/>
      <c r="N61" s="94"/>
      <c r="O61" s="123">
        <v>214</v>
      </c>
      <c r="P61" s="94">
        <v>993.29</v>
      </c>
      <c r="Q61" s="123">
        <v>21</v>
      </c>
      <c r="R61" s="124">
        <v>996.84</v>
      </c>
      <c r="S61" s="125"/>
      <c r="W61" s="99"/>
    </row>
    <row r="62" spans="1:23" s="92" customFormat="1" x14ac:dyDescent="0.2">
      <c r="A62" s="108" t="s">
        <v>88</v>
      </c>
      <c r="B62" s="121">
        <v>621</v>
      </c>
      <c r="C62" s="122">
        <v>1285.92</v>
      </c>
      <c r="D62" s="123">
        <v>438</v>
      </c>
      <c r="E62" s="94">
        <v>1282.42</v>
      </c>
      <c r="F62" s="123">
        <v>108</v>
      </c>
      <c r="G62" s="94">
        <v>1313.73</v>
      </c>
      <c r="H62" s="123">
        <v>75</v>
      </c>
      <c r="I62" s="124">
        <v>1266.33</v>
      </c>
      <c r="J62" s="108" t="s">
        <v>88</v>
      </c>
      <c r="K62" s="121">
        <v>204</v>
      </c>
      <c r="L62" s="97">
        <v>1217.28</v>
      </c>
      <c r="M62" s="123"/>
      <c r="N62" s="94"/>
      <c r="O62" s="123">
        <v>183</v>
      </c>
      <c r="P62" s="94">
        <v>1220.75</v>
      </c>
      <c r="Q62" s="123">
        <v>21</v>
      </c>
      <c r="R62" s="124">
        <v>1187.0999999999999</v>
      </c>
      <c r="S62" s="125"/>
      <c r="W62" s="99"/>
    </row>
    <row r="63" spans="1:23" s="92" customFormat="1" x14ac:dyDescent="0.2">
      <c r="A63" s="118" t="s">
        <v>1</v>
      </c>
      <c r="B63" s="127">
        <v>15918</v>
      </c>
      <c r="C63" s="128">
        <v>625.12</v>
      </c>
      <c r="D63" s="127">
        <v>6710</v>
      </c>
      <c r="E63" s="128">
        <v>690.12</v>
      </c>
      <c r="F63" s="127">
        <v>7989</v>
      </c>
      <c r="G63" s="128">
        <v>565.54999999999995</v>
      </c>
      <c r="H63" s="127">
        <v>1219</v>
      </c>
      <c r="I63" s="128">
        <v>657.78</v>
      </c>
      <c r="J63" s="118" t="s">
        <v>1</v>
      </c>
      <c r="K63" s="127">
        <v>6729</v>
      </c>
      <c r="L63" s="128">
        <v>535.82000000000005</v>
      </c>
      <c r="M63" s="127"/>
      <c r="N63" s="128"/>
      <c r="O63" s="127">
        <v>5648</v>
      </c>
      <c r="P63" s="128">
        <v>538.35</v>
      </c>
      <c r="Q63" s="127">
        <v>1081</v>
      </c>
      <c r="R63" s="128">
        <v>522.62</v>
      </c>
      <c r="S63" s="125"/>
      <c r="W63" s="99"/>
    </row>
    <row r="64" spans="1:23" s="92" customFormat="1" ht="18" customHeight="1" x14ac:dyDescent="0.2">
      <c r="A64" s="273" t="s">
        <v>100</v>
      </c>
      <c r="B64" s="273"/>
      <c r="C64" s="273"/>
      <c r="D64" s="273"/>
      <c r="E64" s="273"/>
      <c r="F64" s="273"/>
      <c r="G64" s="273"/>
      <c r="H64" s="96"/>
      <c r="I64" s="97"/>
      <c r="J64" s="273" t="s">
        <v>100</v>
      </c>
      <c r="K64" s="273"/>
      <c r="L64" s="273"/>
      <c r="M64" s="273"/>
      <c r="N64" s="273"/>
      <c r="O64" s="273"/>
      <c r="P64" s="273"/>
      <c r="Q64" s="96"/>
      <c r="R64" s="97"/>
      <c r="S64" s="125"/>
      <c r="W64" s="99"/>
    </row>
    <row r="65" spans="1:23" s="101" customFormat="1" ht="9" customHeight="1" x14ac:dyDescent="0.2">
      <c r="A65" s="98" t="s">
        <v>93</v>
      </c>
      <c r="B65" s="90"/>
      <c r="C65" s="90"/>
      <c r="D65" s="90"/>
      <c r="E65" s="90"/>
      <c r="F65" s="90"/>
      <c r="G65" s="90"/>
      <c r="H65" s="90"/>
      <c r="I65" s="100"/>
      <c r="J65" s="98" t="s">
        <v>93</v>
      </c>
      <c r="K65" s="90"/>
      <c r="L65" s="90"/>
      <c r="M65" s="90"/>
      <c r="N65" s="90"/>
      <c r="O65" s="90"/>
      <c r="P65" s="90"/>
      <c r="Q65" s="90"/>
      <c r="R65" s="100"/>
      <c r="W65" s="102"/>
    </row>
    <row r="66" spans="1:23" s="101" customFormat="1" ht="11.25" customHeight="1" x14ac:dyDescent="0.2">
      <c r="A66" s="98" t="s">
        <v>94</v>
      </c>
      <c r="B66" s="103"/>
      <c r="C66" s="104"/>
      <c r="D66" s="104"/>
      <c r="E66" s="105"/>
      <c r="F66" s="106"/>
      <c r="G66" s="107"/>
      <c r="H66" s="106"/>
      <c r="I66" s="107"/>
      <c r="J66" s="98" t="s">
        <v>94</v>
      </c>
      <c r="K66" s="103"/>
      <c r="L66" s="104"/>
      <c r="M66" s="104"/>
      <c r="N66" s="105"/>
      <c r="O66" s="106"/>
      <c r="P66" s="107"/>
      <c r="Q66" s="106"/>
      <c r="R66" s="107"/>
      <c r="W66" s="102"/>
    </row>
    <row r="67" spans="1:23" ht="9" customHeight="1" x14ac:dyDescent="0.2">
      <c r="A67" s="62" t="s">
        <v>95</v>
      </c>
      <c r="B67" s="2"/>
      <c r="C67" s="47"/>
      <c r="D67" s="2"/>
      <c r="E67" s="47"/>
      <c r="F67" s="2"/>
      <c r="G67" s="47"/>
      <c r="H67" s="2"/>
      <c r="I67" s="47"/>
      <c r="J67" s="62" t="s">
        <v>95</v>
      </c>
      <c r="K67" s="2"/>
      <c r="L67" s="47"/>
      <c r="M67" s="2"/>
      <c r="N67" s="47"/>
      <c r="O67" s="2"/>
      <c r="P67" s="47"/>
      <c r="Q67" s="2"/>
      <c r="R67" s="47"/>
    </row>
    <row r="68" spans="1:23" x14ac:dyDescent="0.2">
      <c r="A68" s="25"/>
      <c r="B68" s="20"/>
      <c r="C68" s="21"/>
      <c r="D68" s="20"/>
      <c r="E68" s="21"/>
      <c r="F68" s="20"/>
      <c r="G68" s="21"/>
      <c r="H68" s="20"/>
      <c r="I68" s="21"/>
      <c r="J68" s="6"/>
      <c r="K68" s="6"/>
      <c r="L68" s="48"/>
      <c r="M68" s="6"/>
      <c r="N68" s="48"/>
      <c r="O68" s="6"/>
      <c r="P68" s="48"/>
      <c r="Q68" s="6"/>
      <c r="R68" s="48"/>
    </row>
    <row r="69" spans="1:23" x14ac:dyDescent="0.2">
      <c r="A69" s="10"/>
      <c r="B69" s="6"/>
      <c r="C69" s="48"/>
      <c r="D69" s="6"/>
      <c r="E69" s="48"/>
      <c r="F69" s="6"/>
      <c r="G69" s="48"/>
      <c r="H69" s="6"/>
      <c r="I69" s="48"/>
      <c r="J69" s="6"/>
      <c r="K69" s="6"/>
      <c r="L69" s="48"/>
      <c r="M69" s="6"/>
      <c r="N69" s="48"/>
      <c r="O69" s="6"/>
      <c r="P69" s="48"/>
      <c r="Q69" s="6"/>
      <c r="R69" s="48"/>
    </row>
    <row r="70" spans="1:23" x14ac:dyDescent="0.2">
      <c r="A70" s="6"/>
      <c r="B70" s="6"/>
      <c r="C70" s="48"/>
      <c r="D70" s="6"/>
      <c r="E70" s="48"/>
      <c r="F70" s="6"/>
      <c r="G70" s="48"/>
      <c r="H70" s="6"/>
      <c r="I70" s="48"/>
      <c r="J70" s="6"/>
      <c r="K70" s="6"/>
      <c r="L70" s="48"/>
      <c r="M70" s="6"/>
      <c r="N70" s="48"/>
      <c r="O70" s="6"/>
      <c r="P70" s="48"/>
      <c r="Q70" s="6"/>
      <c r="R70" s="48"/>
    </row>
    <row r="71" spans="1:23" x14ac:dyDescent="0.2">
      <c r="A71" s="6"/>
      <c r="B71" s="6"/>
      <c r="C71" s="48"/>
      <c r="D71" s="6"/>
      <c r="E71" s="48"/>
      <c r="F71" s="6"/>
      <c r="G71" s="48"/>
      <c r="H71" s="6"/>
      <c r="I71" s="48"/>
      <c r="J71" s="6"/>
      <c r="K71" s="6"/>
      <c r="L71" s="48"/>
      <c r="M71" s="6"/>
      <c r="N71" s="48"/>
      <c r="O71" s="6"/>
      <c r="P71" s="48"/>
      <c r="Q71" s="6"/>
      <c r="R71" s="48"/>
    </row>
    <row r="72" spans="1:23" x14ac:dyDescent="0.2">
      <c r="A72" s="6"/>
      <c r="B72" s="6"/>
      <c r="C72" s="48"/>
      <c r="D72" s="6"/>
      <c r="E72" s="48"/>
      <c r="F72" s="6"/>
      <c r="G72" s="48"/>
      <c r="H72" s="6"/>
      <c r="I72" s="48"/>
      <c r="J72" s="6"/>
      <c r="K72" s="6"/>
      <c r="L72" s="48"/>
      <c r="M72" s="6"/>
      <c r="N72" s="48"/>
      <c r="O72" s="6"/>
      <c r="P72" s="48"/>
      <c r="Q72" s="6"/>
      <c r="R72" s="48"/>
    </row>
    <row r="73" spans="1:23" x14ac:dyDescent="0.2">
      <c r="A73" s="6"/>
      <c r="B73" s="6"/>
      <c r="C73" s="48"/>
      <c r="D73" s="6"/>
      <c r="E73" s="48"/>
      <c r="F73" s="6"/>
      <c r="G73" s="48"/>
      <c r="H73" s="6"/>
      <c r="I73" s="48"/>
      <c r="J73" s="6"/>
      <c r="K73" s="6"/>
      <c r="L73" s="48"/>
      <c r="M73" s="6"/>
      <c r="N73" s="48"/>
      <c r="O73" s="6"/>
      <c r="P73" s="48"/>
      <c r="Q73" s="6"/>
      <c r="R73" s="48"/>
    </row>
    <row r="74" spans="1:23" x14ac:dyDescent="0.2">
      <c r="A74" s="6"/>
      <c r="B74" s="6"/>
      <c r="C74" s="48"/>
      <c r="D74" s="6"/>
      <c r="E74" s="48"/>
      <c r="F74" s="6"/>
      <c r="G74" s="48"/>
      <c r="H74" s="6"/>
      <c r="I74" s="48"/>
      <c r="J74" s="6"/>
      <c r="K74" s="6"/>
      <c r="L74" s="48"/>
      <c r="M74" s="6"/>
      <c r="N74" s="48"/>
      <c r="O74" s="6"/>
      <c r="P74" s="48"/>
      <c r="Q74" s="6"/>
      <c r="R74" s="48"/>
    </row>
    <row r="75" spans="1:23" x14ac:dyDescent="0.2">
      <c r="A75" s="6"/>
      <c r="B75" s="6"/>
      <c r="C75" s="48"/>
      <c r="D75" s="6"/>
      <c r="E75" s="48"/>
      <c r="F75" s="6"/>
      <c r="G75" s="48"/>
      <c r="H75" s="6"/>
      <c r="I75" s="48"/>
      <c r="J75" s="6"/>
      <c r="K75" s="6"/>
      <c r="L75" s="48"/>
      <c r="M75" s="6"/>
      <c r="N75" s="48"/>
      <c r="O75" s="6"/>
      <c r="P75" s="48"/>
      <c r="Q75" s="6"/>
      <c r="R75" s="48"/>
    </row>
    <row r="76" spans="1:23" x14ac:dyDescent="0.2">
      <c r="A76" s="6"/>
      <c r="B76" s="6"/>
      <c r="C76" s="48"/>
      <c r="D76" s="6"/>
      <c r="E76" s="48"/>
      <c r="F76" s="6"/>
      <c r="G76" s="48"/>
      <c r="H76" s="6"/>
      <c r="I76" s="48"/>
      <c r="J76" s="6"/>
      <c r="K76" s="6"/>
      <c r="L76" s="48"/>
      <c r="M76" s="6"/>
      <c r="N76" s="48"/>
      <c r="O76" s="6"/>
      <c r="P76" s="48"/>
      <c r="Q76" s="6"/>
      <c r="R76" s="48"/>
    </row>
    <row r="77" spans="1:23" x14ac:dyDescent="0.2">
      <c r="A77" s="6"/>
      <c r="B77" s="6"/>
      <c r="C77" s="48"/>
      <c r="D77" s="6"/>
      <c r="E77" s="48"/>
      <c r="F77" s="6"/>
      <c r="G77" s="48"/>
      <c r="H77" s="6"/>
      <c r="I77" s="48"/>
      <c r="J77" s="6"/>
      <c r="K77" s="6"/>
      <c r="L77" s="48"/>
      <c r="M77" s="6"/>
      <c r="N77" s="48"/>
      <c r="O77" s="6"/>
      <c r="P77" s="48"/>
      <c r="Q77" s="6"/>
      <c r="R77" s="48"/>
    </row>
    <row r="78" spans="1:23" x14ac:dyDescent="0.2">
      <c r="A78" s="6"/>
      <c r="B78" s="6"/>
      <c r="C78" s="48"/>
      <c r="D78" s="6"/>
      <c r="E78" s="48"/>
      <c r="F78" s="6"/>
      <c r="G78" s="48"/>
      <c r="H78" s="6"/>
      <c r="I78" s="48"/>
      <c r="J78" s="6"/>
      <c r="K78" s="6"/>
      <c r="L78" s="48"/>
      <c r="M78" s="6"/>
      <c r="N78" s="48"/>
      <c r="O78" s="6"/>
      <c r="P78" s="48"/>
      <c r="Q78" s="6"/>
      <c r="R78" s="48"/>
    </row>
  </sheetData>
  <mergeCells count="51">
    <mergeCell ref="O46:P46"/>
    <mergeCell ref="Q46:R46"/>
    <mergeCell ref="H46:I46"/>
    <mergeCell ref="A43:I43"/>
    <mergeCell ref="J43:R43"/>
    <mergeCell ref="K46:L46"/>
    <mergeCell ref="M46:N46"/>
    <mergeCell ref="B45:I45"/>
    <mergeCell ref="K45:R45"/>
    <mergeCell ref="B46:C46"/>
    <mergeCell ref="D46:E46"/>
    <mergeCell ref="F46:G46"/>
    <mergeCell ref="A45:A47"/>
    <mergeCell ref="J45:J47"/>
    <mergeCell ref="A32:G32"/>
    <mergeCell ref="J32:P32"/>
    <mergeCell ref="A40:I40"/>
    <mergeCell ref="J40:R40"/>
    <mergeCell ref="J39:R39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A64:G64"/>
    <mergeCell ref="J64:P64"/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2:I42"/>
    <mergeCell ref="J42:R42"/>
    <mergeCell ref="A41:I41"/>
    <mergeCell ref="J41:R41"/>
    <mergeCell ref="A39:I39"/>
  </mergeCells>
  <pageMargins left="0.78740157480314965" right="0.39370078740157483" top="0.39370078740157483" bottom="0.19685039370078741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L33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6" customWidth="1"/>
    <col min="6" max="6" width="13.5703125" style="246" customWidth="1"/>
    <col min="7" max="7" width="15.7109375" style="247" customWidth="1"/>
    <col min="8" max="16384" width="9.140625" style="5"/>
  </cols>
  <sheetData>
    <row r="1" spans="1:10" x14ac:dyDescent="0.25">
      <c r="A1" s="7" t="s">
        <v>21</v>
      </c>
      <c r="B1" s="7"/>
      <c r="C1" s="7"/>
      <c r="D1" s="160"/>
      <c r="E1" s="52"/>
    </row>
    <row r="2" spans="1:10" x14ac:dyDescent="0.25">
      <c r="A2" s="7" t="s">
        <v>22</v>
      </c>
      <c r="B2" s="7"/>
      <c r="C2" s="7"/>
      <c r="D2" s="160"/>
      <c r="E2" s="52"/>
    </row>
    <row r="3" spans="1:10" x14ac:dyDescent="0.25">
      <c r="A3" s="158" t="s">
        <v>0</v>
      </c>
      <c r="B3" s="159"/>
      <c r="C3" s="208"/>
      <c r="D3" s="161"/>
      <c r="E3" s="53"/>
    </row>
    <row r="4" spans="1:10" ht="9" customHeight="1" x14ac:dyDescent="0.25">
      <c r="A4" s="158"/>
      <c r="B4" s="159"/>
      <c r="C4" s="208"/>
      <c r="D4" s="161"/>
      <c r="E4" s="53"/>
    </row>
    <row r="5" spans="1:10" ht="9" customHeight="1" x14ac:dyDescent="0.25">
      <c r="A5" s="158"/>
      <c r="B5" s="159"/>
      <c r="C5" s="208"/>
      <c r="D5" s="161"/>
      <c r="E5" s="53"/>
    </row>
    <row r="6" spans="1:10" ht="9" customHeight="1" x14ac:dyDescent="0.25">
      <c r="A6" s="158"/>
      <c r="B6" s="159"/>
      <c r="C6" s="208"/>
      <c r="D6" s="161"/>
      <c r="E6" s="53"/>
    </row>
    <row r="7" spans="1:10" ht="36" customHeight="1" x14ac:dyDescent="0.2">
      <c r="A7" s="292" t="s">
        <v>102</v>
      </c>
      <c r="B7" s="292"/>
      <c r="C7" s="292"/>
      <c r="D7" s="292"/>
      <c r="E7" s="292"/>
      <c r="F7" s="292"/>
      <c r="G7" s="292"/>
    </row>
    <row r="8" spans="1:10" ht="15.75" customHeight="1" x14ac:dyDescent="0.2">
      <c r="A8" s="263" t="str">
        <f>'u LIPNJU 2023.'!A6:F6</f>
        <v>za svibanj 2023. (isplata u lipnju 2023.)</v>
      </c>
      <c r="B8" s="263"/>
      <c r="C8" s="263"/>
      <c r="D8" s="263"/>
      <c r="E8" s="263"/>
      <c r="F8" s="263"/>
      <c r="G8" s="263"/>
    </row>
    <row r="9" spans="1:10" ht="21" customHeight="1" x14ac:dyDescent="0.2">
      <c r="A9" s="8"/>
      <c r="B9" s="8"/>
      <c r="C9" s="8"/>
      <c r="F9" s="298" t="s">
        <v>126</v>
      </c>
      <c r="G9" s="298"/>
    </row>
    <row r="10" spans="1:10" ht="12.75" customHeight="1" x14ac:dyDescent="0.2">
      <c r="A10" s="270" t="s">
        <v>24</v>
      </c>
      <c r="B10" s="290" t="s">
        <v>14</v>
      </c>
      <c r="C10" s="288" t="s">
        <v>139</v>
      </c>
      <c r="D10" s="288" t="s">
        <v>140</v>
      </c>
      <c r="E10" s="288" t="s">
        <v>141</v>
      </c>
      <c r="F10" s="293" t="s">
        <v>138</v>
      </c>
      <c r="G10" s="296" t="s">
        <v>142</v>
      </c>
    </row>
    <row r="11" spans="1:10" ht="80.25" customHeight="1" x14ac:dyDescent="0.2">
      <c r="A11" s="271"/>
      <c r="B11" s="291"/>
      <c r="C11" s="289"/>
      <c r="D11" s="289"/>
      <c r="E11" s="289"/>
      <c r="F11" s="294"/>
      <c r="G11" s="297"/>
    </row>
    <row r="12" spans="1:10" x14ac:dyDescent="0.25">
      <c r="A12" s="32"/>
      <c r="B12" s="32"/>
      <c r="C12" s="32"/>
      <c r="D12" s="54"/>
      <c r="E12" s="54"/>
    </row>
    <row r="13" spans="1:10" x14ac:dyDescent="0.25">
      <c r="A13" s="295" t="s">
        <v>26</v>
      </c>
      <c r="B13" s="295"/>
      <c r="C13" s="295"/>
      <c r="D13" s="295"/>
      <c r="E13" s="295"/>
      <c r="F13" s="295"/>
      <c r="G13" s="295"/>
    </row>
    <row r="14" spans="1:10" ht="16.5" customHeight="1" x14ac:dyDescent="0.2">
      <c r="A14" s="73" t="s">
        <v>27</v>
      </c>
      <c r="B14" s="223">
        <v>37679</v>
      </c>
      <c r="C14" s="224">
        <v>443.92845882322945</v>
      </c>
      <c r="D14" s="224">
        <v>95.081346904111101</v>
      </c>
      <c r="E14" s="224">
        <v>525.05464316993721</v>
      </c>
      <c r="F14" s="250" t="s">
        <v>143</v>
      </c>
      <c r="G14" s="251" t="s">
        <v>144</v>
      </c>
      <c r="J14" s="188"/>
    </row>
    <row r="15" spans="1:10" ht="16.5" customHeight="1" x14ac:dyDescent="0.2">
      <c r="A15" s="79" t="s">
        <v>38</v>
      </c>
      <c r="B15" s="225">
        <v>720</v>
      </c>
      <c r="C15" s="226">
        <v>564.93087500000024</v>
      </c>
      <c r="D15" s="226">
        <v>91.365236111111088</v>
      </c>
      <c r="E15" s="226">
        <v>631.8068611111114</v>
      </c>
      <c r="F15" s="252" t="s">
        <v>145</v>
      </c>
      <c r="G15" s="253" t="s">
        <v>146</v>
      </c>
      <c r="J15" s="188"/>
    </row>
    <row r="16" spans="1:10" ht="16.5" customHeight="1" x14ac:dyDescent="0.2">
      <c r="A16" s="68" t="s">
        <v>71</v>
      </c>
      <c r="B16" s="227">
        <v>4678</v>
      </c>
      <c r="C16" s="228">
        <v>409.39709491235385</v>
      </c>
      <c r="D16" s="228">
        <v>91.947618640444716</v>
      </c>
      <c r="E16" s="228">
        <v>499.59450192389841</v>
      </c>
      <c r="F16" s="252" t="s">
        <v>147</v>
      </c>
      <c r="G16" s="253" t="s">
        <v>148</v>
      </c>
      <c r="J16" s="188"/>
    </row>
    <row r="17" spans="1:12" ht="19.5" customHeight="1" x14ac:dyDescent="0.2">
      <c r="A17" s="230" t="s">
        <v>28</v>
      </c>
      <c r="B17" s="231">
        <v>43077</v>
      </c>
      <c r="C17" s="232">
        <v>442.20094806973731</v>
      </c>
      <c r="D17" s="233">
        <v>94.67892378763635</v>
      </c>
      <c r="E17" s="233">
        <v>524.07405158205506</v>
      </c>
      <c r="F17" s="260" t="s">
        <v>149</v>
      </c>
      <c r="G17" s="261" t="s">
        <v>150</v>
      </c>
      <c r="J17" s="188"/>
    </row>
    <row r="18" spans="1:12" ht="24" customHeight="1" x14ac:dyDescent="0.2">
      <c r="A18" s="78" t="s">
        <v>29</v>
      </c>
      <c r="B18" s="225">
        <v>9162</v>
      </c>
      <c r="C18" s="226">
        <v>415.63136433093513</v>
      </c>
      <c r="D18" s="229">
        <v>94.026684130102538</v>
      </c>
      <c r="E18" s="229">
        <v>496.39006548788353</v>
      </c>
      <c r="F18" s="252" t="s">
        <v>151</v>
      </c>
      <c r="G18" s="253" t="s">
        <v>152</v>
      </c>
      <c r="J18" s="188"/>
    </row>
    <row r="19" spans="1:12" ht="24" customHeight="1" x14ac:dyDescent="0.2">
      <c r="A19" s="79" t="s">
        <v>39</v>
      </c>
      <c r="B19" s="225">
        <v>1</v>
      </c>
      <c r="C19" s="226">
        <v>413.81</v>
      </c>
      <c r="D19" s="229">
        <v>95.62</v>
      </c>
      <c r="E19" s="229">
        <v>500.14</v>
      </c>
      <c r="F19" s="252" t="s">
        <v>153</v>
      </c>
      <c r="G19" s="253" t="s">
        <v>154</v>
      </c>
      <c r="J19" s="188"/>
    </row>
    <row r="20" spans="1:12" ht="19.5" customHeight="1" x14ac:dyDescent="0.2">
      <c r="A20" s="230" t="s">
        <v>30</v>
      </c>
      <c r="B20" s="231">
        <v>52240</v>
      </c>
      <c r="C20" s="232">
        <v>437.54055532160015</v>
      </c>
      <c r="D20" s="233">
        <v>94.564550153140289</v>
      </c>
      <c r="E20" s="233">
        <v>519.21829709036001</v>
      </c>
      <c r="F20" s="260" t="s">
        <v>155</v>
      </c>
      <c r="G20" s="261" t="s">
        <v>156</v>
      </c>
      <c r="J20" s="188"/>
    </row>
    <row r="21" spans="1:12" ht="26.25" customHeight="1" x14ac:dyDescent="0.2">
      <c r="A21" s="78" t="s">
        <v>72</v>
      </c>
      <c r="B21" s="225">
        <v>1831</v>
      </c>
      <c r="C21" s="226">
        <v>349.75064991807574</v>
      </c>
      <c r="D21" s="229">
        <v>84.925253959584964</v>
      </c>
      <c r="E21" s="229">
        <v>430.00120152921824</v>
      </c>
      <c r="F21" s="252" t="s">
        <v>157</v>
      </c>
      <c r="G21" s="253" t="s">
        <v>158</v>
      </c>
      <c r="J21" s="188"/>
    </row>
    <row r="22" spans="1:12" ht="24.75" customHeight="1" x14ac:dyDescent="0.2">
      <c r="A22" s="230" t="s">
        <v>32</v>
      </c>
      <c r="B22" s="231">
        <v>54071</v>
      </c>
      <c r="C22" s="232">
        <v>434.56773593979625</v>
      </c>
      <c r="D22" s="233">
        <v>94.238135784433183</v>
      </c>
      <c r="E22" s="233">
        <v>516.19714893381797</v>
      </c>
      <c r="F22" s="260" t="s">
        <v>159</v>
      </c>
      <c r="G22" s="261" t="s">
        <v>160</v>
      </c>
      <c r="J22" s="188"/>
    </row>
    <row r="23" spans="1:12" ht="7.5" customHeight="1" x14ac:dyDescent="0.25">
      <c r="A23" s="197"/>
      <c r="B23" s="198"/>
      <c r="C23" s="221"/>
      <c r="D23" s="199"/>
      <c r="E23" s="199"/>
      <c r="J23" s="188"/>
    </row>
    <row r="24" spans="1:12" ht="48.75" customHeight="1" x14ac:dyDescent="0.2">
      <c r="A24" s="234" t="s">
        <v>135</v>
      </c>
      <c r="B24" s="174">
        <v>32</v>
      </c>
      <c r="C24" s="235">
        <v>589.07406249999997</v>
      </c>
      <c r="D24" s="236">
        <v>110.1846875</v>
      </c>
      <c r="E24" s="236">
        <v>671.96468749999997</v>
      </c>
      <c r="F24" s="254" t="s">
        <v>163</v>
      </c>
      <c r="G24" s="255" t="s">
        <v>164</v>
      </c>
    </row>
    <row r="25" spans="1:12" ht="40.5" customHeight="1" x14ac:dyDescent="0.2">
      <c r="A25" s="234" t="s">
        <v>136</v>
      </c>
      <c r="B25" s="174">
        <v>208</v>
      </c>
      <c r="C25" s="235">
        <v>604.81697115384611</v>
      </c>
      <c r="D25" s="236">
        <v>75.139278846153829</v>
      </c>
      <c r="E25" s="235">
        <v>655.37312500000053</v>
      </c>
      <c r="F25" s="254" t="s">
        <v>161</v>
      </c>
      <c r="G25" s="255" t="s">
        <v>162</v>
      </c>
    </row>
    <row r="26" spans="1:12" ht="63" customHeight="1" x14ac:dyDescent="0.2">
      <c r="A26" s="234" t="s">
        <v>137</v>
      </c>
      <c r="B26" s="174">
        <v>0</v>
      </c>
      <c r="C26" s="235">
        <v>0</v>
      </c>
      <c r="D26" s="236">
        <v>0</v>
      </c>
      <c r="E26" s="235">
        <v>0</v>
      </c>
      <c r="F26" s="254"/>
      <c r="G26" s="255"/>
    </row>
    <row r="27" spans="1:12" ht="7.5" customHeight="1" x14ac:dyDescent="0.25">
      <c r="A27" s="200"/>
      <c r="B27" s="201"/>
      <c r="C27" s="203"/>
      <c r="D27" s="202"/>
      <c r="E27" s="203"/>
    </row>
    <row r="28" spans="1:12" ht="27.75" customHeight="1" x14ac:dyDescent="0.2">
      <c r="A28" s="222" t="s">
        <v>33</v>
      </c>
      <c r="B28" s="256">
        <f>B22+B24+B25+B26</f>
        <v>54311</v>
      </c>
      <c r="C28" s="257">
        <v>435.31079063174582</v>
      </c>
      <c r="D28" s="258">
        <v>94.174386772478798</v>
      </c>
      <c r="E28" s="258">
        <v>516.82194251625788</v>
      </c>
      <c r="F28" s="259" t="s">
        <v>165</v>
      </c>
      <c r="G28" s="256" t="s">
        <v>160</v>
      </c>
    </row>
    <row r="29" spans="1:12" ht="24.75" customHeight="1" x14ac:dyDescent="0.25">
      <c r="A29" s="14"/>
      <c r="B29" s="15"/>
      <c r="C29" s="15"/>
      <c r="D29" s="16"/>
      <c r="E29" s="16"/>
    </row>
    <row r="30" spans="1:12" s="157" customFormat="1" ht="43.5" customHeight="1" x14ac:dyDescent="0.2">
      <c r="A30" s="268" t="s">
        <v>100</v>
      </c>
      <c r="B30" s="268"/>
      <c r="C30" s="268"/>
      <c r="D30" s="268"/>
      <c r="E30" s="268"/>
      <c r="F30" s="248"/>
      <c r="G30" s="249"/>
    </row>
    <row r="31" spans="1:12" s="157" customFormat="1" ht="31.5" customHeight="1" x14ac:dyDescent="0.2">
      <c r="A31" s="268" t="s">
        <v>93</v>
      </c>
      <c r="B31" s="268"/>
      <c r="C31" s="268"/>
      <c r="D31" s="268"/>
      <c r="E31" s="268"/>
      <c r="F31" s="248"/>
      <c r="G31" s="249"/>
    </row>
    <row r="32" spans="1:12" s="157" customFormat="1" ht="16.5" customHeight="1" x14ac:dyDescent="0.2">
      <c r="A32" s="267" t="s">
        <v>101</v>
      </c>
      <c r="B32" s="267"/>
      <c r="C32" s="267"/>
      <c r="D32" s="267"/>
      <c r="E32" s="267"/>
      <c r="F32" s="248"/>
      <c r="G32" s="249"/>
      <c r="L32" s="150"/>
    </row>
    <row r="33" spans="1:5" ht="45" customHeight="1" x14ac:dyDescent="0.25">
      <c r="A33" s="267"/>
      <c r="B33" s="267"/>
      <c r="C33" s="267"/>
      <c r="D33" s="267"/>
      <c r="E33" s="267"/>
    </row>
  </sheetData>
  <mergeCells count="14">
    <mergeCell ref="A7:G7"/>
    <mergeCell ref="A8:G8"/>
    <mergeCell ref="F10:F11"/>
    <mergeCell ref="A13:G13"/>
    <mergeCell ref="G10:G11"/>
    <mergeCell ref="F9:G9"/>
    <mergeCell ref="A31:E31"/>
    <mergeCell ref="C10:C11"/>
    <mergeCell ref="A32:E33"/>
    <mergeCell ref="A30:E30"/>
    <mergeCell ref="A10:A11"/>
    <mergeCell ref="B10:B11"/>
    <mergeCell ref="E10:E11"/>
    <mergeCell ref="D10:D11"/>
  </mergeCells>
  <pageMargins left="0.11811023622047245" right="0.11811023622047245" top="0.55118110236220474" bottom="0.74803149606299213" header="0.11811023622047245" footer="0.11811023622047245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70" customWidth="1"/>
    <col min="2" max="2" width="15" style="170" customWidth="1"/>
    <col min="3" max="3" width="13.42578125" style="170" customWidth="1"/>
    <col min="4" max="4" width="15.85546875" style="170" customWidth="1"/>
    <col min="5" max="5" width="18.140625" style="170" customWidth="1"/>
    <col min="6" max="6" width="11.140625" style="170" customWidth="1"/>
    <col min="7" max="9" width="9.140625" style="170"/>
    <col min="10" max="10" width="24.28515625" style="170" customWidth="1"/>
    <col min="11" max="16384" width="9.140625" style="170"/>
  </cols>
  <sheetData>
    <row r="2" spans="1:10" ht="43.5" customHeight="1" x14ac:dyDescent="0.25">
      <c r="B2" s="187" t="s">
        <v>113</v>
      </c>
      <c r="C2" s="186"/>
    </row>
    <row r="3" spans="1:10" ht="36.75" customHeight="1" x14ac:dyDescent="0.25">
      <c r="B3" s="184" t="s">
        <v>104</v>
      </c>
      <c r="C3" s="172" t="s">
        <v>103</v>
      </c>
      <c r="D3" s="173" t="s">
        <v>106</v>
      </c>
      <c r="E3" s="171" t="s">
        <v>110</v>
      </c>
      <c r="F3" s="182" t="s">
        <v>105</v>
      </c>
    </row>
    <row r="4" spans="1:10" s="181" customFormat="1" ht="38.25" customHeight="1" x14ac:dyDescent="0.2">
      <c r="A4" s="183" t="s">
        <v>111</v>
      </c>
      <c r="B4" s="185">
        <v>499636</v>
      </c>
      <c r="C4" s="195" t="e">
        <f>#REF!-4681</f>
        <v>#REF!</v>
      </c>
      <c r="D4" s="195" t="e">
        <f>B4-C4</f>
        <v>#REF!</v>
      </c>
      <c r="E4" s="196">
        <v>42357</v>
      </c>
      <c r="F4" s="195" t="e">
        <f t="shared" ref="F4:F11" si="0">D4-E4</f>
        <v>#REF!</v>
      </c>
      <c r="G4" s="180"/>
      <c r="I4" s="180"/>
    </row>
    <row r="5" spans="1:10" s="181" customFormat="1" ht="24" customHeight="1" x14ac:dyDescent="0.2">
      <c r="A5" s="175" t="s">
        <v>38</v>
      </c>
      <c r="B5" s="185">
        <v>49691</v>
      </c>
      <c r="C5" s="195" t="e">
        <f>#REF!</f>
        <v>#REF!</v>
      </c>
      <c r="D5" s="195" t="e">
        <f t="shared" ref="D5:D13" si="1">B5-C5</f>
        <v>#REF!</v>
      </c>
      <c r="E5" s="196">
        <v>720</v>
      </c>
      <c r="F5" s="195" t="e">
        <f t="shared" si="0"/>
        <v>#REF!</v>
      </c>
      <c r="I5" s="180"/>
    </row>
    <row r="6" spans="1:10" s="181" customFormat="1" ht="41.25" customHeight="1" x14ac:dyDescent="0.2">
      <c r="A6" s="176" t="s">
        <v>112</v>
      </c>
      <c r="B6" s="185">
        <v>76956</v>
      </c>
      <c r="C6" s="195">
        <v>76956</v>
      </c>
      <c r="D6" s="195">
        <f t="shared" si="1"/>
        <v>0</v>
      </c>
      <c r="E6" s="196">
        <v>0</v>
      </c>
      <c r="F6" s="195">
        <f t="shared" si="0"/>
        <v>0</v>
      </c>
      <c r="I6" s="180"/>
    </row>
    <row r="7" spans="1:10" s="181" customFormat="1" ht="24" customHeight="1" x14ac:dyDescent="0.2">
      <c r="A7" s="162" t="s">
        <v>28</v>
      </c>
      <c r="B7" s="185">
        <v>626283</v>
      </c>
      <c r="C7" s="167" t="e">
        <f>SUM(C4:C6)</f>
        <v>#REF!</v>
      </c>
      <c r="D7" s="167" t="e">
        <f t="shared" si="1"/>
        <v>#REF!</v>
      </c>
      <c r="E7" s="168">
        <v>43077</v>
      </c>
      <c r="F7" s="167" t="e">
        <f t="shared" si="0"/>
        <v>#REF!</v>
      </c>
    </row>
    <row r="8" spans="1:10" s="181" customFormat="1" ht="24" customHeight="1" x14ac:dyDescent="0.2">
      <c r="A8" s="174" t="s">
        <v>29</v>
      </c>
      <c r="B8" s="185">
        <v>210507</v>
      </c>
      <c r="C8" s="165" t="e">
        <f>#REF!</f>
        <v>#REF!</v>
      </c>
      <c r="D8" s="165" t="e">
        <f t="shared" si="1"/>
        <v>#REF!</v>
      </c>
      <c r="E8" s="166">
        <v>9162</v>
      </c>
      <c r="F8" s="165" t="e">
        <f t="shared" si="0"/>
        <v>#REF!</v>
      </c>
      <c r="I8" s="180"/>
    </row>
    <row r="9" spans="1:10" s="181" customFormat="1" ht="36" customHeight="1" x14ac:dyDescent="0.2">
      <c r="A9" s="176" t="s">
        <v>39</v>
      </c>
      <c r="B9" s="185">
        <v>382</v>
      </c>
      <c r="C9" s="165" t="e">
        <f>#REF!</f>
        <v>#REF!</v>
      </c>
      <c r="D9" s="165" t="e">
        <f t="shared" si="1"/>
        <v>#REF!</v>
      </c>
      <c r="E9" s="166">
        <v>1</v>
      </c>
      <c r="F9" s="165" t="e">
        <f t="shared" si="0"/>
        <v>#REF!</v>
      </c>
      <c r="I9" s="180"/>
    </row>
    <row r="10" spans="1:10" s="181" customFormat="1" ht="24" customHeight="1" x14ac:dyDescent="0.2">
      <c r="A10" s="162" t="s">
        <v>30</v>
      </c>
      <c r="B10" s="185">
        <v>837172</v>
      </c>
      <c r="C10" s="167" t="e">
        <f>SUM(C7:C9)</f>
        <v>#REF!</v>
      </c>
      <c r="D10" s="167" t="e">
        <f t="shared" si="1"/>
        <v>#REF!</v>
      </c>
      <c r="E10" s="168">
        <v>52240</v>
      </c>
      <c r="F10" s="167" t="e">
        <f t="shared" si="0"/>
        <v>#REF!</v>
      </c>
    </row>
    <row r="11" spans="1:10" s="181" customFormat="1" ht="24" customHeight="1" x14ac:dyDescent="0.2">
      <c r="A11" s="174" t="s">
        <v>72</v>
      </c>
      <c r="B11" s="185">
        <v>95810</v>
      </c>
      <c r="C11" s="165" t="e">
        <f>#REF!</f>
        <v>#REF!</v>
      </c>
      <c r="D11" s="165" t="e">
        <f t="shared" si="1"/>
        <v>#REF!</v>
      </c>
      <c r="E11" s="166">
        <v>1831</v>
      </c>
      <c r="F11" s="165" t="e">
        <f t="shared" si="0"/>
        <v>#REF!</v>
      </c>
      <c r="I11" s="180"/>
    </row>
    <row r="12" spans="1:10" s="181" customFormat="1" ht="24" customHeight="1" x14ac:dyDescent="0.2">
      <c r="A12" s="174" t="s">
        <v>31</v>
      </c>
      <c r="B12" s="185">
        <v>199652</v>
      </c>
      <c r="C12" s="165" t="e">
        <f>#REF!</f>
        <v>#REF!</v>
      </c>
      <c r="D12" s="165" t="e">
        <f t="shared" si="1"/>
        <v>#REF!</v>
      </c>
      <c r="E12" s="166"/>
      <c r="F12" s="165"/>
      <c r="I12" s="180"/>
    </row>
    <row r="13" spans="1:10" s="181" customFormat="1" ht="24" customHeight="1" x14ac:dyDescent="0.2">
      <c r="A13" s="177" t="s">
        <v>32</v>
      </c>
      <c r="B13" s="185">
        <v>1132634</v>
      </c>
      <c r="C13" s="167" t="e">
        <f>SUM(C10:C12)</f>
        <v>#REF!</v>
      </c>
      <c r="D13" s="167" t="e">
        <f t="shared" si="1"/>
        <v>#REF!</v>
      </c>
      <c r="E13" s="169">
        <v>54071</v>
      </c>
      <c r="F13" s="163" t="e">
        <f>D13-E13</f>
        <v>#REF!</v>
      </c>
      <c r="I13" s="180"/>
      <c r="J13" s="180"/>
    </row>
    <row r="16" spans="1:10" x14ac:dyDescent="0.25">
      <c r="B16" s="191" t="s">
        <v>115</v>
      </c>
      <c r="C16" s="191" t="s">
        <v>116</v>
      </c>
    </row>
    <row r="17" spans="1:6" x14ac:dyDescent="0.25">
      <c r="A17" s="192" t="s">
        <v>107</v>
      </c>
      <c r="B17" s="192" t="e">
        <f>'u LIPNJU 2023.'!B28-#REF!</f>
        <v>#REF!</v>
      </c>
      <c r="C17" s="192" t="e">
        <f>'u LIPNJU 2023.'!E28-#REF!</f>
        <v>#REF!</v>
      </c>
    </row>
    <row r="18" spans="1:6" x14ac:dyDescent="0.25">
      <c r="A18" s="192" t="s">
        <v>108</v>
      </c>
      <c r="B18" s="192" t="e">
        <f>'u LIPNJU 2023.'!B36-#REF!</f>
        <v>#REF!</v>
      </c>
      <c r="C18" s="192" t="e">
        <f>'u LIPNJU 2023.'!E36-#REF!</f>
        <v>#REF!</v>
      </c>
    </row>
    <row r="19" spans="1:6" x14ac:dyDescent="0.25">
      <c r="A19" s="192" t="s">
        <v>114</v>
      </c>
      <c r="B19" s="192" t="e">
        <f>'u LIPNJU 2023.'!B43-#REF!</f>
        <v>#REF!</v>
      </c>
      <c r="C19" s="192" t="e">
        <f>'u LIPNJU 2023.'!E43-#REF!</f>
        <v>#REF!</v>
      </c>
    </row>
    <row r="20" spans="1:6" x14ac:dyDescent="0.25">
      <c r="A20" s="178" t="s">
        <v>109</v>
      </c>
      <c r="B20" s="189" t="e">
        <f>'u LIPNJU 2023.'!B45-#REF!</f>
        <v>#REF!</v>
      </c>
      <c r="C20" s="178" t="e">
        <f>'u LIPNJU 2023.'!E45-#REF!</f>
        <v>#REF!</v>
      </c>
    </row>
    <row r="22" spans="1:6" x14ac:dyDescent="0.25">
      <c r="B22" s="170">
        <v>54311</v>
      </c>
    </row>
    <row r="23" spans="1:6" x14ac:dyDescent="0.25">
      <c r="B23" s="194" t="e">
        <f>B22-B20</f>
        <v>#REF!</v>
      </c>
    </row>
    <row r="25" spans="1:6" x14ac:dyDescent="0.25">
      <c r="B25" s="190" t="s">
        <v>120</v>
      </c>
      <c r="C25" s="193" t="s">
        <v>122</v>
      </c>
      <c r="D25" s="190" t="s">
        <v>123</v>
      </c>
      <c r="E25" s="190" t="s">
        <v>124</v>
      </c>
    </row>
    <row r="26" spans="1:6" x14ac:dyDescent="0.25">
      <c r="A26" s="170" t="s">
        <v>117</v>
      </c>
      <c r="B26" s="192" t="e">
        <f>'u LIPNJU 2023.'!B25-#REF!</f>
        <v>#REF!</v>
      </c>
      <c r="C26" s="192" t="e">
        <f>('u LIPNJU 2023.'!B32+'u LIPNJU 2023.'!B33)-(#REF!+#REF!)</f>
        <v>#REF!</v>
      </c>
      <c r="D26" s="192" t="e">
        <f>'u LIPNJU 2023.'!E25-#REF!</f>
        <v>#REF!</v>
      </c>
      <c r="E26" s="192" t="e">
        <f>('u LIPNJU 2023.'!E32+'u LIPNJU 2023.'!E33)-(#REF!+#REF!)</f>
        <v>#REF!</v>
      </c>
    </row>
    <row r="27" spans="1:6" x14ac:dyDescent="0.25">
      <c r="A27" s="170" t="s">
        <v>119</v>
      </c>
      <c r="B27" s="192" t="e">
        <f>'u LIPNJU 2023.'!B26-#REF!</f>
        <v>#REF!</v>
      </c>
      <c r="C27" s="192" t="e">
        <f>'u LIPNJU 2023.'!B34-#REF!</f>
        <v>#REF!</v>
      </c>
      <c r="D27" s="192" t="e">
        <f>'u LIPNJU 2023.'!E26-#REF!</f>
        <v>#REF!</v>
      </c>
      <c r="E27" s="192" t="e">
        <f>'u LIPNJU 2023.'!E34-#REF!</f>
        <v>#REF!</v>
      </c>
    </row>
    <row r="28" spans="1:6" x14ac:dyDescent="0.25">
      <c r="A28" s="170" t="s">
        <v>118</v>
      </c>
      <c r="B28" s="192" t="e">
        <f>'u LIPNJU 2023.'!B27-#REF!</f>
        <v>#REF!</v>
      </c>
      <c r="C28" s="192" t="e">
        <f>'u LIPNJU 2023.'!B35-#REF!</f>
        <v>#REF!</v>
      </c>
      <c r="D28" s="192" t="e">
        <f>'u LIPNJU 2023.'!E27-#REF!</f>
        <v>#REF!</v>
      </c>
      <c r="E28" s="192" t="e">
        <f>'u LIPNJU 2023.'!E35-#REF!</f>
        <v>#REF!</v>
      </c>
    </row>
    <row r="29" spans="1:6" x14ac:dyDescent="0.25">
      <c r="A29" s="170" t="s">
        <v>121</v>
      </c>
      <c r="B29" s="192" t="e">
        <f>'u LIPNJU 2023.'!B28-#REF!</f>
        <v>#REF!</v>
      </c>
      <c r="C29" s="192" t="e">
        <f>'u LIPNJU 2023.'!B36-#REF!</f>
        <v>#REF!</v>
      </c>
      <c r="D29" s="192" t="e">
        <f>'u LIPNJU 2023.'!E28-#REF!</f>
        <v>#REF!</v>
      </c>
      <c r="E29" s="192" t="e">
        <f>'u LIPNJU 2023.'!E36-#REF!</f>
        <v>#REF!</v>
      </c>
    </row>
    <row r="31" spans="1:6" x14ac:dyDescent="0.25">
      <c r="A31" s="179"/>
      <c r="B31" s="179"/>
      <c r="C31" s="179"/>
      <c r="D31" s="179"/>
      <c r="E31" s="179"/>
      <c r="F31" s="179"/>
    </row>
    <row r="32" spans="1:6" x14ac:dyDescent="0.25">
      <c r="A32" s="179"/>
      <c r="B32" s="179"/>
      <c r="C32" s="179"/>
      <c r="D32" s="179"/>
      <c r="E32" s="179"/>
      <c r="F32" s="179"/>
    </row>
    <row r="33" spans="1:6" x14ac:dyDescent="0.25">
      <c r="A33" s="179"/>
      <c r="B33" s="179"/>
      <c r="C33" s="179"/>
      <c r="D33" s="179"/>
      <c r="E33" s="179"/>
      <c r="F33" s="179"/>
    </row>
    <row r="34" spans="1:6" x14ac:dyDescent="0.25">
      <c r="A34" s="179"/>
      <c r="B34" s="179"/>
      <c r="C34" s="179"/>
      <c r="D34" s="179"/>
      <c r="E34" s="179"/>
      <c r="F34" s="179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LIPNJU 2023.</vt:lpstr>
      <vt:lpstr>u lipnju 2023.-prema svotama</vt:lpstr>
      <vt:lpstr>u lipnju 2023.-svote bez MU</vt:lpstr>
      <vt:lpstr>DOM u LIPNJU 2023.</vt:lpstr>
      <vt:lpstr>kontrola (2)</vt:lpstr>
      <vt:lpstr>'DOM u LIPNJU 2023.'!Podrucje_ispisa</vt:lpstr>
      <vt:lpstr>'u LIPNJU 2023.'!Podrucje_ispisa</vt:lpstr>
      <vt:lpstr>'u lipnju 2023.-prema svotama'!Podrucje_ispisa</vt:lpstr>
      <vt:lpstr>'u lipnju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2023-06-16T08:37:19Z</cp:lastPrinted>
  <dcterms:created xsi:type="dcterms:W3CDTF">2012-01-05T13:22:43Z</dcterms:created>
  <dcterms:modified xsi:type="dcterms:W3CDTF">2023-06-19T10:42:39Z</dcterms:modified>
</cp:coreProperties>
</file>