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zmo-fs2\hzmo-fs2\FS\Mih\Plan i analiza\Statistika\MJESEČNE TABLICE - ažurirati nakon obrade\WEB stranica\Korisnici mirovina\2023\"/>
    </mc:Choice>
  </mc:AlternateContent>
  <bookViews>
    <workbookView xWindow="0" yWindow="765" windowWidth="15195" windowHeight="7725" tabRatio="781"/>
  </bookViews>
  <sheets>
    <sheet name="u SRPNJU 2023." sheetId="7" r:id="rId1"/>
    <sheet name="u SRPNJU 2023.-prema svotama" sheetId="6" r:id="rId2"/>
    <sheet name="u SRPNJU 2023.-svote bez MU" sheetId="8" r:id="rId3"/>
    <sheet name="DOM u SRPNJU 2023." sheetId="11" r:id="rId4"/>
    <sheet name="kontrola (2)" sheetId="14" state="hidden" r:id="rId5"/>
  </sheets>
  <definedNames>
    <definedName name="_xlnm.Print_Area" localSheetId="3">'DOM u SRPNJU 2023.'!$A$1:$G$37</definedName>
    <definedName name="_xlnm.Print_Area" localSheetId="0">'u SRPNJU 2023.'!$A$1:$G$57</definedName>
    <definedName name="_xlnm.Print_Area" localSheetId="1">'u SRPNJU 2023.-prema svotama'!$A$1:$R$68</definedName>
    <definedName name="_xlnm.Print_Area" localSheetId="2">'u SRPNJU 2023.-svote bez MU'!$A$1:$R$67</definedName>
  </definedNames>
  <calcPr calcId="162913"/>
</workbook>
</file>

<file path=xl/calcChain.xml><?xml version="1.0" encoding="utf-8"?>
<calcChain xmlns="http://schemas.openxmlformats.org/spreadsheetml/2006/main">
  <c r="G43" i="7" l="1"/>
  <c r="G42" i="7"/>
  <c r="G41" i="7"/>
  <c r="U23" i="7"/>
  <c r="S48" i="7"/>
  <c r="G45" i="7" l="1"/>
  <c r="D45" i="7"/>
  <c r="D42" i="7"/>
  <c r="D43" i="7"/>
  <c r="D41" i="7"/>
  <c r="G33" i="7"/>
  <c r="G34" i="7"/>
  <c r="G35" i="7"/>
  <c r="G36" i="7"/>
  <c r="G32" i="7"/>
  <c r="D36" i="7"/>
  <c r="D35" i="7"/>
  <c r="D34" i="7"/>
  <c r="D33" i="7"/>
  <c r="D32" i="7"/>
  <c r="G28" i="7"/>
  <c r="G27" i="7"/>
  <c r="G26" i="7"/>
  <c r="G25" i="7"/>
  <c r="D28" i="7"/>
  <c r="D27" i="7"/>
  <c r="D26" i="7"/>
  <c r="D25" i="7"/>
  <c r="G21" i="7"/>
  <c r="G20" i="7"/>
  <c r="G19" i="7"/>
  <c r="G18" i="7"/>
  <c r="G17" i="7"/>
  <c r="G15" i="7"/>
  <c r="G14" i="7"/>
  <c r="G13" i="7"/>
  <c r="D21" i="7"/>
  <c r="D20" i="7"/>
  <c r="D19" i="7"/>
  <c r="D18" i="7"/>
  <c r="D17" i="7"/>
  <c r="D15" i="7"/>
  <c r="D14" i="7"/>
  <c r="D13" i="7"/>
  <c r="G16" i="7"/>
  <c r="D16" i="7"/>
  <c r="G12" i="7" l="1"/>
  <c r="D12" i="7"/>
  <c r="V17" i="7" l="1"/>
  <c r="W17" i="7"/>
  <c r="X17" i="7"/>
  <c r="V18" i="7"/>
  <c r="W18" i="7"/>
  <c r="V21" i="7"/>
  <c r="W21" i="7"/>
  <c r="V23" i="7"/>
  <c r="V28" i="7"/>
  <c r="W28" i="7"/>
  <c r="V36" i="7"/>
  <c r="W36" i="7"/>
  <c r="A8" i="11" l="1"/>
  <c r="C4" i="14" l="1"/>
  <c r="C12" i="14" l="1"/>
  <c r="C11" i="14"/>
  <c r="D11" i="14" s="1"/>
  <c r="F11" i="14" s="1"/>
  <c r="C9" i="14"/>
  <c r="D9" i="14" s="1"/>
  <c r="F9" i="14" s="1"/>
  <c r="C8" i="14"/>
  <c r="D8" i="14" s="1"/>
  <c r="F8" i="14" s="1"/>
  <c r="D6" i="14"/>
  <c r="F6" i="14" s="1"/>
  <c r="C5" i="14"/>
  <c r="C7" i="14" s="1"/>
  <c r="D5" i="14" l="1"/>
  <c r="F5" i="14" s="1"/>
  <c r="D7" i="14"/>
  <c r="F7" i="14" s="1"/>
  <c r="C10" i="14"/>
  <c r="D4" i="14"/>
  <c r="F4" i="14" s="1"/>
  <c r="D12" i="14"/>
  <c r="D10" i="14" l="1"/>
  <c r="F10" i="14" s="1"/>
  <c r="C13" i="14"/>
  <c r="D13" i="14" s="1"/>
  <c r="F13" i="14" s="1"/>
  <c r="F45" i="7" l="1"/>
  <c r="A10" i="6" l="1"/>
  <c r="F41" i="7" l="1"/>
  <c r="E41" i="7"/>
  <c r="F33" i="7"/>
  <c r="E33" i="7"/>
  <c r="C33" i="7"/>
  <c r="B33" i="7"/>
  <c r="W56" i="8"/>
  <c r="F43" i="7"/>
  <c r="E43" i="7"/>
  <c r="C19" i="14" s="1"/>
  <c r="F42" i="7"/>
  <c r="E42" i="7"/>
  <c r="C45" i="7"/>
  <c r="F36" i="7"/>
  <c r="F35" i="7"/>
  <c r="F34" i="7"/>
  <c r="F32" i="7"/>
  <c r="E35" i="7"/>
  <c r="E28" i="14" s="1"/>
  <c r="E34" i="7"/>
  <c r="E27" i="14" s="1"/>
  <c r="E32" i="7"/>
  <c r="C36" i="7"/>
  <c r="C35" i="7"/>
  <c r="C34" i="7"/>
  <c r="C32" i="7"/>
  <c r="B36" i="7"/>
  <c r="B35" i="7"/>
  <c r="C28" i="14" s="1"/>
  <c r="B34" i="7"/>
  <c r="C27" i="14" s="1"/>
  <c r="B32" i="7"/>
  <c r="C43" i="7"/>
  <c r="C42" i="7"/>
  <c r="C41" i="7"/>
  <c r="B42" i="7"/>
  <c r="B41" i="7"/>
  <c r="F28" i="7"/>
  <c r="F27" i="7"/>
  <c r="F26" i="7"/>
  <c r="F25" i="7"/>
  <c r="E27" i="7"/>
  <c r="D28" i="14" s="1"/>
  <c r="E26" i="7"/>
  <c r="D27" i="14" s="1"/>
  <c r="E25" i="7"/>
  <c r="D26" i="14" s="1"/>
  <c r="C28" i="7"/>
  <c r="C27" i="7"/>
  <c r="C26" i="7"/>
  <c r="C25" i="7"/>
  <c r="B28" i="7"/>
  <c r="B27" i="7"/>
  <c r="B28" i="14" s="1"/>
  <c r="B26" i="7"/>
  <c r="B27" i="14" s="1"/>
  <c r="B25" i="7"/>
  <c r="B26" i="14" s="1"/>
  <c r="F12" i="7"/>
  <c r="F13" i="7"/>
  <c r="F14" i="7"/>
  <c r="F15" i="7"/>
  <c r="F16" i="7"/>
  <c r="F17" i="7"/>
  <c r="F18" i="7"/>
  <c r="F19" i="7"/>
  <c r="F20" i="7"/>
  <c r="F21" i="7"/>
  <c r="W18" i="8" s="1"/>
  <c r="E18" i="7"/>
  <c r="E20" i="7"/>
  <c r="E19" i="7"/>
  <c r="E17" i="7"/>
  <c r="E15" i="7"/>
  <c r="E14" i="7"/>
  <c r="E13" i="7"/>
  <c r="E16" i="7"/>
  <c r="E12" i="7"/>
  <c r="C19" i="7"/>
  <c r="C20" i="7"/>
  <c r="C21" i="7"/>
  <c r="B21" i="7"/>
  <c r="B20" i="7"/>
  <c r="B19" i="7"/>
  <c r="C18" i="7"/>
  <c r="B18" i="7"/>
  <c r="C17" i="7"/>
  <c r="B17" i="7"/>
  <c r="C15" i="7"/>
  <c r="B15" i="7"/>
  <c r="C14" i="7"/>
  <c r="B14" i="7"/>
  <c r="C13" i="7"/>
  <c r="B13" i="7"/>
  <c r="C16" i="7"/>
  <c r="B16" i="7"/>
  <c r="C12" i="7"/>
  <c r="B12" i="7"/>
  <c r="J43" i="6"/>
  <c r="A43" i="6"/>
  <c r="J11" i="6"/>
  <c r="A10" i="8"/>
  <c r="J43" i="8" s="1"/>
  <c r="C26" i="14" l="1"/>
  <c r="E26" i="14"/>
  <c r="B17" i="14"/>
  <c r="B29" i="14"/>
  <c r="C29" i="14"/>
  <c r="B18" i="14"/>
  <c r="B43" i="7"/>
  <c r="R48" i="7" s="1"/>
  <c r="T50" i="7" s="1"/>
  <c r="E28" i="7"/>
  <c r="J11" i="8"/>
  <c r="A43" i="8"/>
  <c r="E36" i="7"/>
  <c r="E21" i="7"/>
  <c r="R49" i="7" l="1"/>
  <c r="S50" i="7" s="1"/>
  <c r="S49" i="7"/>
  <c r="U50" i="7" s="1"/>
  <c r="V50" i="7"/>
  <c r="D29" i="14"/>
  <c r="C17" i="14"/>
  <c r="E29" i="14"/>
  <c r="C18" i="14"/>
  <c r="B19" i="14"/>
  <c r="B45" i="7"/>
  <c r="E45" i="7"/>
  <c r="T23" i="7" l="1"/>
  <c r="T24" i="7"/>
  <c r="B20" i="14"/>
  <c r="B23" i="14" s="1"/>
  <c r="R23" i="7"/>
  <c r="C20" i="14"/>
</calcChain>
</file>

<file path=xl/sharedStrings.xml><?xml version="1.0" encoding="utf-8"?>
<sst xmlns="http://schemas.openxmlformats.org/spreadsheetml/2006/main" count="526" uniqueCount="169">
  <si>
    <t xml:space="preserve">SREDIŠNJA SLUŽBA </t>
  </si>
  <si>
    <t>UKUPNO</t>
  </si>
  <si>
    <t xml:space="preserve">HRVATSKI ZAVOD ZA </t>
  </si>
  <si>
    <t>MIROVINSKO OSIGURANJE</t>
  </si>
  <si>
    <t>I.</t>
  </si>
  <si>
    <t>III.</t>
  </si>
  <si>
    <t>M        I        R        O        V        I        N        E</t>
  </si>
  <si>
    <t>STAROSNA</t>
  </si>
  <si>
    <t>OBITELJSKA</t>
  </si>
  <si>
    <t xml:space="preserve">ZAKONU O PRAVIMA IZ MIROVINSKOG OSIGURANJA DJELATNIH VOJNIH OSOBA, </t>
  </si>
  <si>
    <t>II.</t>
  </si>
  <si>
    <t xml:space="preserve"> </t>
  </si>
  <si>
    <t>IV.</t>
  </si>
  <si>
    <t>Broj korisnika</t>
  </si>
  <si>
    <t>Broj 
korisnika</t>
  </si>
  <si>
    <t xml:space="preserve"> PROSJEČNIM MIROVINAMA KOJI SU PRAVO NA MIROVINU OSTVARILI PREMA  </t>
  </si>
  <si>
    <t>KORISNICI MIROVINA PREMA SVOTAMA MIROVINA, VRSTAMA MIROVINA I</t>
  </si>
  <si>
    <t>KORISNICI MIROVINA PREMA  SVOTAMA MIROVINA, VRSTAMA MIROVINA I</t>
  </si>
  <si>
    <t>I BOSNE I HERCEGOVINE O SURADNJI NA PODRUČJU PRAVA STRADALNIKA RATA U BOSNI I HERCRGOVINI</t>
  </si>
  <si>
    <t>KORISNICI MIROVINA PREMA SVOTAMA MIROVINA, VRSTAMA MIROVINA I PROSJEČNIM MIROVINAMA</t>
  </si>
  <si>
    <t xml:space="preserve">   KOJI SU PRAVO NA MIROVINU OSTVARILI PREMA UGOVORU IZMEĐU IZMEĐU REPUBLIKE HRVATSKE </t>
  </si>
  <si>
    <t xml:space="preserve">HRVATSKI ZAVOD </t>
  </si>
  <si>
    <t>ZA MIROVINSKO OSIGURANJE</t>
  </si>
  <si>
    <t>KORISNICI MIROVINA I PROSJEČNE MIROVINE</t>
  </si>
  <si>
    <t>Vrste
mirovina</t>
  </si>
  <si>
    <t>Bez međunarodnih ugovora</t>
  </si>
  <si>
    <t>I. Korisnici mirovina koji su pravo na mirovinu ostvarili prema Zakonu o mirovinskom osiguranju - ZOMO</t>
  </si>
  <si>
    <t>Starosna</t>
  </si>
  <si>
    <t>Ukupno starosna</t>
  </si>
  <si>
    <t>Prijevremena starosna mirovina</t>
  </si>
  <si>
    <t>Sveukupno starosna</t>
  </si>
  <si>
    <t>Obiteljska</t>
  </si>
  <si>
    <t xml:space="preserve"> UKUPNO  </t>
  </si>
  <si>
    <t>S V E U K U P N O (I+II+III+IV)</t>
  </si>
  <si>
    <t xml:space="preserve">II. Korisnici mirovina koji su pravo na mirovinu ostvarili prema Zakonu o pravima iz mirovinskog osiguranja djelatnih </t>
  </si>
  <si>
    <t>vojnih osoba, policijskih službenika i ovlaštenih službenih osoba - DVO</t>
  </si>
  <si>
    <t>IV.  Korisnici mirovina koji su pravo na mirovinu ostvarili prema Ugovoru između Republike Hrvatske i Bosne i Hercegovine</t>
  </si>
  <si>
    <t xml:space="preserve">o suradnji na području prava stradalnika rata u Bosni Hercegovini koji su bili pripadnici Hrvatskog vijeća obrane i članova </t>
  </si>
  <si>
    <t>Starosna mirovina za dugogodišnjeg osiguranika - čl. 35.</t>
  </si>
  <si>
    <t>Prijevremena starosna mirovina zbog stečaja poslodavca - čl. 36.</t>
  </si>
  <si>
    <t xml:space="preserve">III. Korisnici mirovina koji su pravo na mirovinu ostvarili prema Zakonu o hrvatskim braniteljima iz Domovinskog </t>
  </si>
  <si>
    <t>rata i članovima njihovih obitelji - ZOHBDR</t>
  </si>
  <si>
    <t>ZAKONU O HRVATSKIM BRANITELJIMA IZ DOMOVINSKOG RATA</t>
  </si>
  <si>
    <t xml:space="preserve">Najniža mirovina (čl.49. st.3. ZOHBDR/2017.) </t>
  </si>
  <si>
    <r>
      <rPr>
        <b/>
        <sz val="10"/>
        <rFont val="Calibri"/>
        <family val="2"/>
        <charset val="238"/>
      </rPr>
      <t>ZAKONU O MIROVINSKOM OSIGURANJU</t>
    </r>
    <r>
      <rPr>
        <b/>
        <sz val="10"/>
        <color indexed="10"/>
        <rFont val="Calibri"/>
        <family val="2"/>
        <charset val="238"/>
      </rPr>
      <t xml:space="preserve"> - ZOMO</t>
    </r>
  </si>
  <si>
    <r>
      <t xml:space="preserve">I ČLANOVIMA NJIHOVIH OBITELJI - </t>
    </r>
    <r>
      <rPr>
        <b/>
        <sz val="10"/>
        <color indexed="10"/>
        <rFont val="Calibri"/>
        <family val="2"/>
        <charset val="238"/>
      </rPr>
      <t>ZOHBDR</t>
    </r>
  </si>
  <si>
    <r>
      <t>INVALIDSKA</t>
    </r>
    <r>
      <rPr>
        <sz val="9"/>
        <rFont val="Calibri"/>
        <family val="2"/>
        <charset val="238"/>
      </rPr>
      <t xml:space="preserve"> </t>
    </r>
  </si>
  <si>
    <r>
      <t xml:space="preserve"> POLICIJSKIH SLUŽBENIKA I OVLAŠTENIH SLUŽBENIH OSOBA -</t>
    </r>
    <r>
      <rPr>
        <b/>
        <sz val="10"/>
        <color indexed="10"/>
        <rFont val="Calibri"/>
        <family val="2"/>
        <charset val="238"/>
      </rPr>
      <t xml:space="preserve"> DVO</t>
    </r>
  </si>
  <si>
    <t>BEZ MEĐUNARODNIH UGOVORA</t>
  </si>
  <si>
    <t xml:space="preserve">njihovih obitelji i glavi IX. ZOHBDR-a iz 2017. - HVO </t>
  </si>
  <si>
    <t xml:space="preserve"> KOJI SU BILI PRIPADNICI HRVATSKOG VIJEĆA OBRANE I ČLANOVA NJIHOVIH OBITELJI </t>
  </si>
  <si>
    <r>
      <t xml:space="preserve">I GLAVI IX. ZOHBDR-a IZ 2017. - </t>
    </r>
    <r>
      <rPr>
        <b/>
        <sz val="10"/>
        <color indexed="10"/>
        <rFont val="Calibri"/>
        <family val="2"/>
        <charset val="238"/>
      </rPr>
      <t>HVO</t>
    </r>
  </si>
  <si>
    <t>I BOSNE I HERCEGOVINE O SURADNJI NA PODRUČJU PRAVA STRADALNIKA RATA U BOSNI I HERCRGOVINI KOJI SU</t>
  </si>
  <si>
    <r>
      <t xml:space="preserve"> BILI PRIPADNICI HRVATSKOG VIJEĆA OBRANE I ČLANOVA NJIHOVIH OBITELJI I GLAVI IX. ZOHBDR-a IZ 2017. - </t>
    </r>
    <r>
      <rPr>
        <b/>
        <sz val="10"/>
        <color indexed="10"/>
        <rFont val="Calibri"/>
        <family val="2"/>
        <charset val="238"/>
      </rPr>
      <t>HVO</t>
    </r>
  </si>
  <si>
    <t>st</t>
  </si>
  <si>
    <t>pr</t>
  </si>
  <si>
    <t>čl.35.</t>
  </si>
  <si>
    <t>čl.36.</t>
  </si>
  <si>
    <t>čl.58.</t>
  </si>
  <si>
    <t>sveuk.</t>
  </si>
  <si>
    <t>ukupno</t>
  </si>
  <si>
    <t>inv</t>
  </si>
  <si>
    <t>ob</t>
  </si>
  <si>
    <t xml:space="preserve">sve </t>
  </si>
  <si>
    <t>ZOMO</t>
  </si>
  <si>
    <t>SVE SVE</t>
  </si>
  <si>
    <t>kontrola</t>
  </si>
  <si>
    <t>NE BRISATI LIJEVU STRANU TABLICA, jer je povezano sa ovim copy-paste</t>
  </si>
  <si>
    <t>muk842n-l</t>
  </si>
  <si>
    <t xml:space="preserve">kontrola: </t>
  </si>
  <si>
    <t>kontrola:</t>
  </si>
  <si>
    <t>Starosna mirovina prevedena iz invalidske</t>
  </si>
  <si>
    <t>Invalidska</t>
  </si>
  <si>
    <t>Starosna mirovina prevedena iz invalidske (čl. 36. ZOHBDR/2017.)</t>
  </si>
  <si>
    <t xml:space="preserve">STAROSNA </t>
  </si>
  <si>
    <t xml:space="preserve">  do  70,00</t>
  </si>
  <si>
    <t>70,01  ─  140,00</t>
  </si>
  <si>
    <t>140,01  ─  200,00</t>
  </si>
  <si>
    <t>200,01  ─  270,00</t>
  </si>
  <si>
    <t>270,01  ─  340,00</t>
  </si>
  <si>
    <t>340,01  ─  400,00</t>
  </si>
  <si>
    <t>400,01  ─  470,00</t>
  </si>
  <si>
    <t>470,01  ─  540,00</t>
  </si>
  <si>
    <t>540,01  ─  600,00</t>
  </si>
  <si>
    <t>600,01  ─  670,00</t>
  </si>
  <si>
    <t>670,01  ─  800,00</t>
  </si>
  <si>
    <t>800,01  ─  930,00</t>
  </si>
  <si>
    <t>930,01  ─  1070,00</t>
  </si>
  <si>
    <t>veće od  1070,00</t>
  </si>
  <si>
    <t>KORISNICI netomirovina PREMA SVOTAMA netomirovina, VRSTAMA netomirovina I</t>
  </si>
  <si>
    <t>KORISNICI netomirovina PREMA  SVOTAMA netomirovina, VRSTAMA netomirovina I</t>
  </si>
  <si>
    <t xml:space="preserve"> PROSJEČNIM netomirovinaMA KOJI SU PRAVO NA MIROVINU OSTVARILI PREMA  </t>
  </si>
  <si>
    <t>KORISNICI netomirovina PREMA SVOTAMA netomirovina, VRSTAMA netomirovina I PROSJEČNIM netomirovinaMA</t>
  </si>
  <si>
    <t>Od prosinca 2022.u primjeni je Zakon o uvođenju eura kao službene valute u Republici Hrvatskoj (NN 57/22 i 88/22).</t>
  </si>
  <si>
    <t>Od siječnja 2023.u primjeni su članci 7.,9.,10. i 12. Zakona o izmjenama i dopunama Zakona o mirovinskom osiguranju (NN 119/22).</t>
  </si>
  <si>
    <t>Od ožujka 2023. u primjeni je članak 3. Zakona o izmjenama i dopunama Zakona o mirovinskom osiguranju (NN 119/22).</t>
  </si>
  <si>
    <t>Prosječna netomirovina u eurima (EUR)</t>
  </si>
  <si>
    <t>Razredi svota 
netomirovina u eurima (EUR)</t>
  </si>
  <si>
    <t xml:space="preserve">         </t>
  </si>
  <si>
    <t xml:space="preserve">          </t>
  </si>
  <si>
    <t xml:space="preserve">Prosječna mirovina umanjena je za porez i prirez, a stupanjem na snagu Zakona o izmjenama i dopunama Zakona o doprinosima (NN 33/23), od travnja 2023. ne obračunava se dodatni doprinos za zdravstveno osiguranje. </t>
  </si>
  <si>
    <t>Od ožujka 2023. u primjeni je članak 3. Zakona o izmjenama i dopunama Zakona o mirovinskom osiguranju (NN 119/22), kojim je omogućeno da udovica, odnosno udovac koji je korisnik starosne, prijevremene starisne ili invalidske mirovine i ispunjava uvjete za stjecanje prava na obiteljsku mirovinu, može koristiti i dio obiteljske mirovine.</t>
  </si>
  <si>
    <t>KORISNICI KOJIMA JE ISPLAĆENA OSOBNA (starosna, prijevremena starosna ili invalidska) MIROVINA I DIO OBITELJSKE MIROVINE (DOM)</t>
  </si>
  <si>
    <t>čisti bez DOM-a</t>
  </si>
  <si>
    <t>uključen DOM</t>
  </si>
  <si>
    <t>RAZLIKA</t>
  </si>
  <si>
    <t>razlika os-13 - os-13n</t>
  </si>
  <si>
    <t>DVO</t>
  </si>
  <si>
    <t>ZOHBDR</t>
  </si>
  <si>
    <t>SVEUKUPNO iz muk837g</t>
  </si>
  <si>
    <t>DOM iz muk837g</t>
  </si>
  <si>
    <r>
      <t xml:space="preserve">Starosna  </t>
    </r>
    <r>
      <rPr>
        <b/>
        <sz val="12"/>
        <color rgb="FFFF0000"/>
        <rFont val="Calibri"/>
        <family val="2"/>
        <charset val="238"/>
        <scheme val="minor"/>
      </rPr>
      <t>MUK842N-D tablica 1. 
(oduzmem 4681)</t>
    </r>
  </si>
  <si>
    <r>
      <t xml:space="preserve">Starosna mirovina prevedena iz invalidske </t>
    </r>
    <r>
      <rPr>
        <b/>
        <sz val="12"/>
        <color rgb="FFFF0000"/>
        <rFont val="Calibri"/>
        <family val="2"/>
        <charset val="238"/>
        <scheme val="minor"/>
      </rPr>
      <t xml:space="preserve"> tablica 2c (dodam manjak 4681)</t>
    </r>
  </si>
  <si>
    <t>OS-13 kao do sada</t>
  </si>
  <si>
    <t>HVO</t>
  </si>
  <si>
    <t>SVI</t>
  </si>
  <si>
    <t>BMU</t>
  </si>
  <si>
    <t>starosna</t>
  </si>
  <si>
    <t>obiteljska</t>
  </si>
  <si>
    <t>invalidska</t>
  </si>
  <si>
    <t>svi DVO</t>
  </si>
  <si>
    <t>SVEUKUPNO</t>
  </si>
  <si>
    <t>SVI ZOHBDR</t>
  </si>
  <si>
    <t>DVO BMU</t>
  </si>
  <si>
    <t>ZOHBDR BMU</t>
  </si>
  <si>
    <t>u eurima (EUR)</t>
  </si>
  <si>
    <t>Starosna mirovina</t>
  </si>
  <si>
    <t>Invalidska mirovina</t>
  </si>
  <si>
    <t>Obiteljska mirovina</t>
  </si>
  <si>
    <r>
      <t xml:space="preserve">Broj </t>
    </r>
    <r>
      <rPr>
        <b/>
        <i/>
        <sz val="9"/>
        <color rgb="FFFF0000"/>
        <rFont val="Calibri"/>
        <family val="2"/>
        <charset val="238"/>
        <scheme val="minor"/>
      </rPr>
      <t>SVIH</t>
    </r>
    <r>
      <rPr>
        <sz val="9"/>
        <rFont val="Calibri"/>
        <family val="2"/>
        <charset val="238"/>
        <scheme val="minor"/>
      </rPr>
      <t xml:space="preserve">
korisnika</t>
    </r>
  </si>
  <si>
    <r>
      <t xml:space="preserve">Broj </t>
    </r>
    <r>
      <rPr>
        <b/>
        <i/>
        <sz val="9"/>
        <color rgb="FFFF0000"/>
        <rFont val="Calibri"/>
        <family val="2"/>
        <charset val="238"/>
        <scheme val="minor"/>
      </rPr>
      <t>SVIH</t>
    </r>
    <r>
      <rPr>
        <sz val="9"/>
        <rFont val="Calibri"/>
        <family val="2"/>
        <charset val="238"/>
        <scheme val="minor"/>
      </rPr>
      <t xml:space="preserve">
 korisnika</t>
    </r>
  </si>
  <si>
    <r>
      <t xml:space="preserve">Prosječna 
netomirovina </t>
    </r>
    <r>
      <rPr>
        <b/>
        <i/>
        <sz val="9"/>
        <color rgb="FFFF0000"/>
        <rFont val="Calibri"/>
        <family val="2"/>
        <charset val="238"/>
        <scheme val="minor"/>
      </rPr>
      <t>SVIH korisnika</t>
    </r>
    <r>
      <rPr>
        <sz val="9"/>
        <rFont val="Calibri"/>
        <family val="2"/>
        <charset val="238"/>
        <scheme val="minor"/>
      </rPr>
      <t xml:space="preserve"> </t>
    </r>
  </si>
  <si>
    <r>
      <t xml:space="preserve">Prosječna 
netomirovina </t>
    </r>
    <r>
      <rPr>
        <b/>
        <i/>
        <sz val="9"/>
        <color rgb="FFFF0000"/>
        <rFont val="Calibri"/>
        <family val="2"/>
        <charset val="238"/>
        <scheme val="minor"/>
      </rPr>
      <t>bez korisnika dijela obiteljske mirovine</t>
    </r>
  </si>
  <si>
    <r>
      <t xml:space="preserve">Prosječna 
netomirovina </t>
    </r>
    <r>
      <rPr>
        <b/>
        <i/>
        <sz val="9"/>
        <color rgb="FFFF0000"/>
        <rFont val="Calibri"/>
        <family val="2"/>
        <charset val="238"/>
        <scheme val="minor"/>
      </rPr>
      <t>SVIH korisnika</t>
    </r>
  </si>
  <si>
    <r>
      <rPr>
        <b/>
        <sz val="8"/>
        <rFont val="Calibri"/>
        <family val="2"/>
        <charset val="238"/>
        <scheme val="minor"/>
      </rPr>
      <t>II.</t>
    </r>
    <r>
      <rPr>
        <sz val="8"/>
        <rFont val="Calibri"/>
        <family val="2"/>
        <charset val="238"/>
        <scheme val="minor"/>
      </rPr>
      <t xml:space="preserve"> Korisnici mirovina koji su pravo na mirovinu ostvarili prema Zakonu o pravima iz mirovinskog osiguranja djelatnih vojnih osoba, policijskih službenika i ovlaštenih službenih osoba - </t>
    </r>
    <r>
      <rPr>
        <b/>
        <sz val="8"/>
        <color rgb="FFFF0000"/>
        <rFont val="Calibri"/>
        <family val="2"/>
        <charset val="238"/>
        <scheme val="minor"/>
      </rPr>
      <t>DVO</t>
    </r>
  </si>
  <si>
    <r>
      <rPr>
        <b/>
        <sz val="8"/>
        <rFont val="Calibri"/>
        <family val="2"/>
        <charset val="238"/>
        <scheme val="minor"/>
      </rPr>
      <t>III.</t>
    </r>
    <r>
      <rPr>
        <sz val="8"/>
        <rFont val="Calibri"/>
        <family val="2"/>
        <charset val="238"/>
        <scheme val="minor"/>
      </rPr>
      <t xml:space="preserve"> Korisnici mirovina koji su pravo na mirovinu ostvarili prema Zakonu o hrvatskim braniteljima iz Domovinskog rata i članovima njihovih obitelji - </t>
    </r>
    <r>
      <rPr>
        <b/>
        <sz val="8"/>
        <color rgb="FFFF0000"/>
        <rFont val="Calibri"/>
        <family val="2"/>
        <charset val="238"/>
        <scheme val="minor"/>
      </rPr>
      <t>ZOHBDR</t>
    </r>
  </si>
  <si>
    <r>
      <rPr>
        <b/>
        <sz val="8"/>
        <rFont val="Calibri"/>
        <family val="2"/>
        <charset val="238"/>
        <scheme val="minor"/>
      </rPr>
      <t>IV.</t>
    </r>
    <r>
      <rPr>
        <sz val="8"/>
        <rFont val="Calibri"/>
        <family val="2"/>
        <charset val="238"/>
        <scheme val="minor"/>
      </rPr>
      <t xml:space="preserve">  Korisnici mirovina koji su pravo na mirovinu ostvarili prema Ugovoru između Republike Hrvatske i Bosne i Hercegovine o suradnji na području prava stradalnika rata u Bosni Hercegovini koji su bili pripadnici Hrvatskog vijeća obrane i članova njihovih obitelji i glavi IX. ZOHBDR-a iz 2017. - </t>
    </r>
    <r>
      <rPr>
        <b/>
        <sz val="8"/>
        <color rgb="FFFF0000"/>
        <rFont val="Calibri"/>
        <family val="2"/>
        <charset val="238"/>
        <scheme val="minor"/>
      </rPr>
      <t>HVO</t>
    </r>
    <r>
      <rPr>
        <sz val="8"/>
        <rFont val="Calibri"/>
        <family val="2"/>
        <charset val="238"/>
        <scheme val="minor"/>
      </rPr>
      <t xml:space="preserve"> </t>
    </r>
  </si>
  <si>
    <t>Prosječan staž
GG MM DD</t>
  </si>
  <si>
    <r>
      <t xml:space="preserve">Prosjek </t>
    </r>
    <r>
      <rPr>
        <b/>
        <sz val="11"/>
        <color rgb="FFFF0000"/>
        <rFont val="Calibri"/>
        <family val="2"/>
        <charset val="238"/>
        <scheme val="minor"/>
      </rPr>
      <t>brutomirovine</t>
    </r>
    <r>
      <rPr>
        <b/>
        <sz val="11"/>
        <color theme="1"/>
        <rFont val="Calibri"/>
        <family val="2"/>
        <charset val="238"/>
        <scheme val="minor"/>
      </rPr>
      <t xml:space="preserve"> iz obveznog mirovinskog osiguranja u RH </t>
    </r>
  </si>
  <si>
    <r>
      <t xml:space="preserve">Prosjek </t>
    </r>
    <r>
      <rPr>
        <b/>
        <sz val="11"/>
        <color rgb="FFFF0000"/>
        <rFont val="Calibri"/>
        <family val="2"/>
        <charset val="238"/>
        <scheme val="minor"/>
      </rPr>
      <t>brutoiznosa</t>
    </r>
    <r>
      <rPr>
        <b/>
        <sz val="11"/>
        <color theme="1"/>
        <rFont val="Calibri"/>
        <family val="2"/>
        <charset val="238"/>
        <scheme val="minor"/>
      </rPr>
      <t xml:space="preserve"> dijela obiteljske mirovine (DOM) </t>
    </r>
  </si>
  <si>
    <r>
      <t xml:space="preserve">Prosjek </t>
    </r>
    <r>
      <rPr>
        <b/>
        <sz val="11"/>
        <color rgb="FFFF0000"/>
        <rFont val="Calibri"/>
        <family val="2"/>
        <charset val="238"/>
        <scheme val="minor"/>
      </rPr>
      <t>ukupno</t>
    </r>
    <r>
      <rPr>
        <b/>
        <sz val="11"/>
        <color theme="1"/>
        <rFont val="Calibri"/>
        <family val="2"/>
        <charset val="238"/>
        <scheme val="minor"/>
      </rPr>
      <t xml:space="preserve"> isplaćenog </t>
    </r>
    <r>
      <rPr>
        <b/>
        <sz val="11"/>
        <color rgb="FFFF0000"/>
        <rFont val="Calibri"/>
        <family val="2"/>
        <charset val="238"/>
        <scheme val="minor"/>
      </rPr>
      <t>netoiznosa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</si>
  <si>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Prosječna dob
GG MM</t>
  </si>
  <si>
    <t>42 04 28</t>
  </si>
  <si>
    <t>37 08 28</t>
  </si>
  <si>
    <t>31 03 19</t>
  </si>
  <si>
    <t>78 01</t>
  </si>
  <si>
    <t>SA</t>
  </si>
  <si>
    <t>BEZ</t>
  </si>
  <si>
    <t>svote</t>
  </si>
  <si>
    <t>za lipanj 2023. (isplata u srpnju 2023.)</t>
  </si>
  <si>
    <t>31 03 28</t>
  </si>
  <si>
    <t>24 04 00</t>
  </si>
  <si>
    <t>30 09 00</t>
  </si>
  <si>
    <t>33 11 11</t>
  </si>
  <si>
    <t xml:space="preserve">25 07 09 </t>
  </si>
  <si>
    <t>31 01 11</t>
  </si>
  <si>
    <t>32 10 18</t>
  </si>
  <si>
    <t xml:space="preserve">26 03 01 </t>
  </si>
  <si>
    <t>31 01 05</t>
  </si>
  <si>
    <t>79 08</t>
  </si>
  <si>
    <t>69 02</t>
  </si>
  <si>
    <t>78 08</t>
  </si>
  <si>
    <t>79 05</t>
  </si>
  <si>
    <t>72 08</t>
  </si>
  <si>
    <t>67 01</t>
  </si>
  <si>
    <t>78 03</t>
  </si>
  <si>
    <t>73 04</t>
  </si>
  <si>
    <t>71 00</t>
  </si>
  <si>
    <t xml:space="preserve"> 73 03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</si>
</sst>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\ 00\ 00"/>
  </numFmts>
  <fonts count="36" x14ac:knownFonts="1">
    <font>
      <sz val="10"/>
      <name val="Arial"/>
      <charset val="238"/>
    </font>
    <font>
      <sz val="10"/>
      <name val="Arial"/>
      <family val="2"/>
      <charset val="238"/>
    </font>
    <font>
      <sz val="9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8"/>
      <color rgb="FF00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10"/>
      <color theme="0"/>
      <name val="Arial"/>
      <family val="2"/>
      <charset val="238"/>
    </font>
    <font>
      <sz val="8"/>
      <color theme="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6"/>
      <name val="Calibri"/>
      <family val="2"/>
      <charset val="238"/>
      <scheme val="minor"/>
    </font>
    <font>
      <sz val="6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i/>
      <sz val="9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theme="4" tint="0.79998168889431442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0">
    <xf numFmtId="0" fontId="0" fillId="0" borderId="0" xfId="0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/>
    <xf numFmtId="4" fontId="7" fillId="0" borderId="0" xfId="0" applyNumberFormat="1" applyFont="1" applyFill="1" applyBorder="1" applyAlignment="1">
      <alignment horizontal="right"/>
    </xf>
    <xf numFmtId="0" fontId="7" fillId="0" borderId="0" xfId="0" applyFont="1" applyFill="1"/>
    <xf numFmtId="0" fontId="6" fillId="0" borderId="0" xfId="0" applyFont="1" applyBorder="1"/>
    <xf numFmtId="0" fontId="8" fillId="0" borderId="0" xfId="0" applyFont="1" applyFill="1" applyAlignment="1"/>
    <xf numFmtId="0" fontId="7" fillId="0" borderId="0" xfId="0" applyFont="1" applyFill="1" applyAlignment="1">
      <alignment horizontal="center"/>
    </xf>
    <xf numFmtId="4" fontId="6" fillId="0" borderId="0" xfId="0" applyNumberFormat="1" applyFont="1" applyFill="1" applyBorder="1" applyAlignment="1">
      <alignment horizontal="right"/>
    </xf>
    <xf numFmtId="0" fontId="5" fillId="0" borderId="0" xfId="0" applyFont="1" applyBorder="1"/>
    <xf numFmtId="0" fontId="8" fillId="0" borderId="0" xfId="0" applyFont="1" applyFill="1" applyBorder="1" applyAlignment="1">
      <alignment horizontal="left"/>
    </xf>
    <xf numFmtId="4" fontId="5" fillId="0" borderId="0" xfId="0" applyNumberFormat="1" applyFont="1" applyFill="1" applyBorder="1" applyAlignment="1">
      <alignment horizontal="right"/>
    </xf>
    <xf numFmtId="0" fontId="8" fillId="0" borderId="0" xfId="0" applyFont="1" applyFill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/>
    <xf numFmtId="4" fontId="8" fillId="0" borderId="0" xfId="0" applyNumberFormat="1" applyFont="1" applyFill="1" applyBorder="1"/>
    <xf numFmtId="4" fontId="8" fillId="0" borderId="0" xfId="0" applyNumberFormat="1" applyFont="1" applyFill="1" applyBorder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0" fontId="6" fillId="0" borderId="0" xfId="0" applyFont="1" applyFill="1"/>
    <xf numFmtId="0" fontId="5" fillId="0" borderId="0" xfId="0" applyFont="1" applyFill="1" applyBorder="1" applyAlignment="1">
      <alignment horizontal="right"/>
    </xf>
    <xf numFmtId="0" fontId="5" fillId="0" borderId="0" xfId="0" applyFont="1" applyBorder="1" applyAlignment="1">
      <alignment horizontal="center"/>
    </xf>
    <xf numFmtId="4" fontId="7" fillId="0" borderId="0" xfId="0" applyNumberFormat="1" applyFont="1" applyFill="1"/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Fill="1" applyAlignment="1">
      <alignment vertical="top"/>
    </xf>
    <xf numFmtId="4" fontId="7" fillId="0" borderId="0" xfId="0" applyNumberFormat="1" applyFont="1" applyFill="1" applyAlignment="1">
      <alignment vertical="top"/>
    </xf>
    <xf numFmtId="0" fontId="7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8" fillId="0" borderId="0" xfId="0" applyFont="1" applyFill="1" applyBorder="1" applyAlignment="1">
      <alignment vertical="center"/>
    </xf>
    <xf numFmtId="4" fontId="8" fillId="0" borderId="0" xfId="0" applyNumberFormat="1" applyFont="1" applyFill="1" applyBorder="1" applyAlignment="1">
      <alignment horizontal="right" vertical="center"/>
    </xf>
    <xf numFmtId="0" fontId="12" fillId="0" borderId="0" xfId="0" applyFont="1"/>
    <xf numFmtId="4" fontId="6" fillId="0" borderId="0" xfId="0" applyNumberFormat="1" applyFont="1"/>
    <xf numFmtId="0" fontId="15" fillId="0" borderId="0" xfId="0" applyFont="1" applyFill="1"/>
    <xf numFmtId="0" fontId="17" fillId="0" borderId="0" xfId="0" applyFont="1" applyFill="1" applyBorder="1"/>
    <xf numFmtId="0" fontId="17" fillId="0" borderId="0" xfId="0" applyFont="1" applyFill="1" applyBorder="1" applyAlignment="1">
      <alignment vertical="top"/>
    </xf>
    <xf numFmtId="4" fontId="17" fillId="0" borderId="0" xfId="0" applyNumberFormat="1" applyFont="1" applyFill="1" applyBorder="1"/>
    <xf numFmtId="0" fontId="12" fillId="2" borderId="0" xfId="0" applyFont="1" applyFill="1" applyBorder="1"/>
    <xf numFmtId="0" fontId="18" fillId="2" borderId="0" xfId="0" applyFont="1" applyFill="1" applyBorder="1"/>
    <xf numFmtId="4" fontId="5" fillId="0" borderId="0" xfId="0" applyNumberFormat="1" applyFont="1" applyAlignment="1">
      <alignment horizontal="left"/>
    </xf>
    <xf numFmtId="4" fontId="5" fillId="0" borderId="0" xfId="0" applyNumberFormat="1" applyFont="1"/>
    <xf numFmtId="4" fontId="6" fillId="0" borderId="0" xfId="0" applyNumberFormat="1" applyFont="1" applyAlignment="1">
      <alignment horizontal="left"/>
    </xf>
    <xf numFmtId="4" fontId="6" fillId="0" borderId="0" xfId="0" applyNumberFormat="1" applyFont="1" applyBorder="1"/>
    <xf numFmtId="4" fontId="6" fillId="0" borderId="0" xfId="0" applyNumberFormat="1" applyFont="1" applyFill="1"/>
    <xf numFmtId="4" fontId="8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/>
    </xf>
    <xf numFmtId="4" fontId="7" fillId="0" borderId="0" xfId="0" applyNumberFormat="1" applyFont="1" applyFill="1" applyAlignment="1"/>
    <xf numFmtId="4" fontId="7" fillId="0" borderId="0" xfId="0" applyNumberFormat="1" applyFont="1" applyFill="1" applyAlignment="1">
      <alignment horizontal="center"/>
    </xf>
    <xf numFmtId="4" fontId="7" fillId="0" borderId="0" xfId="0" applyNumberFormat="1" applyFont="1" applyFill="1" applyBorder="1" applyAlignment="1">
      <alignment horizontal="center" wrapText="1"/>
    </xf>
    <xf numFmtId="4" fontId="8" fillId="0" borderId="0" xfId="0" applyNumberFormat="1" applyFont="1" applyFill="1" applyAlignment="1">
      <alignment horizontal="left"/>
    </xf>
    <xf numFmtId="4" fontId="7" fillId="0" borderId="0" xfId="0" applyNumberFormat="1" applyFont="1" applyFill="1" applyBorder="1"/>
    <xf numFmtId="4" fontId="8" fillId="0" borderId="0" xfId="0" applyNumberFormat="1" applyFont="1" applyFill="1" applyBorder="1" applyAlignment="1">
      <alignment horizontal="left"/>
    </xf>
    <xf numFmtId="4" fontId="8" fillId="0" borderId="0" xfId="0" applyNumberFormat="1" applyFont="1" applyFill="1" applyBorder="1" applyAlignment="1">
      <alignment vertical="center"/>
    </xf>
    <xf numFmtId="4" fontId="7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left"/>
    </xf>
    <xf numFmtId="0" fontId="9" fillId="0" borderId="0" xfId="0" applyFont="1" applyFill="1" applyAlignment="1">
      <alignment vertical="top"/>
    </xf>
    <xf numFmtId="0" fontId="9" fillId="0" borderId="0" xfId="0" applyFont="1" applyFill="1" applyBorder="1" applyAlignment="1">
      <alignment horizontal="left"/>
    </xf>
    <xf numFmtId="0" fontId="9" fillId="0" borderId="0" xfId="0" applyFont="1" applyFill="1" applyAlignment="1">
      <alignment vertical="top" wrapText="1"/>
    </xf>
    <xf numFmtId="0" fontId="11" fillId="0" borderId="3" xfId="0" applyFont="1" applyBorder="1" applyAlignment="1">
      <alignment horizontal="right" vertical="center"/>
    </xf>
    <xf numFmtId="4" fontId="11" fillId="0" borderId="3" xfId="0" applyNumberFormat="1" applyFont="1" applyBorder="1" applyAlignment="1">
      <alignment horizontal="right" vertical="center"/>
    </xf>
    <xf numFmtId="4" fontId="11" fillId="0" borderId="10" xfId="0" applyNumberFormat="1" applyFont="1" applyBorder="1" applyAlignment="1">
      <alignment horizontal="right" vertical="center"/>
    </xf>
    <xf numFmtId="0" fontId="7" fillId="0" borderId="2" xfId="0" applyFont="1" applyFill="1" applyBorder="1" applyAlignment="1">
      <alignment horizontal="left" vertical="center"/>
    </xf>
    <xf numFmtId="0" fontId="11" fillId="0" borderId="4" xfId="0" applyFont="1" applyBorder="1" applyAlignment="1">
      <alignment horizontal="right" vertical="center"/>
    </xf>
    <xf numFmtId="4" fontId="11" fillId="0" borderId="4" xfId="0" applyNumberFormat="1" applyFont="1" applyBorder="1" applyAlignment="1">
      <alignment horizontal="right" vertical="center"/>
    </xf>
    <xf numFmtId="0" fontId="11" fillId="0" borderId="5" xfId="0" applyFont="1" applyBorder="1" applyAlignment="1">
      <alignment horizontal="right" vertical="center"/>
    </xf>
    <xf numFmtId="4" fontId="11" fillId="0" borderId="11" xfId="0" applyNumberFormat="1" applyFont="1" applyBorder="1" applyAlignment="1">
      <alignment horizontal="right" vertical="center"/>
    </xf>
    <xf numFmtId="0" fontId="7" fillId="0" borderId="8" xfId="0" applyFont="1" applyFill="1" applyBorder="1" applyAlignment="1">
      <alignment vertical="center"/>
    </xf>
    <xf numFmtId="1" fontId="7" fillId="0" borderId="3" xfId="0" applyNumberFormat="1" applyFont="1" applyFill="1" applyBorder="1" applyAlignment="1">
      <alignment vertical="center"/>
    </xf>
    <xf numFmtId="4" fontId="7" fillId="0" borderId="3" xfId="0" applyNumberFormat="1" applyFont="1" applyFill="1" applyBorder="1" applyAlignment="1">
      <alignment vertical="center"/>
    </xf>
    <xf numFmtId="1" fontId="7" fillId="0" borderId="4" xfId="0" applyNumberFormat="1" applyFont="1" applyFill="1" applyBorder="1" applyAlignment="1">
      <alignment vertical="center"/>
    </xf>
    <xf numFmtId="4" fontId="7" fillId="0" borderId="4" xfId="0" applyNumberFormat="1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" fontId="7" fillId="0" borderId="9" xfId="0" applyNumberFormat="1" applyFont="1" applyFill="1" applyBorder="1" applyAlignment="1">
      <alignment vertical="center"/>
    </xf>
    <xf numFmtId="4" fontId="7" fillId="0" borderId="0" xfId="0" applyNumberFormat="1" applyFont="1" applyFill="1" applyBorder="1" applyAlignment="1">
      <alignment vertical="center"/>
    </xf>
    <xf numFmtId="4" fontId="7" fillId="0" borderId="6" xfId="0" applyNumberFormat="1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4" fontId="9" fillId="0" borderId="5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4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4" fontId="6" fillId="0" borderId="0" xfId="0" applyNumberFormat="1" applyFont="1" applyFill="1" applyBorder="1" applyAlignment="1">
      <alignment horizontal="right" vertical="center"/>
    </xf>
    <xf numFmtId="4" fontId="6" fillId="0" borderId="0" xfId="0" applyNumberFormat="1" applyFont="1" applyFill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4" fontId="5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4" fontId="10" fillId="0" borderId="0" xfId="0" applyNumberFormat="1" applyFont="1" applyAlignment="1">
      <alignment horizontal="left" vertical="center"/>
    </xf>
    <xf numFmtId="0" fontId="1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0" fillId="0" borderId="0" xfId="0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4" fontId="10" fillId="0" borderId="0" xfId="0" applyNumberFormat="1" applyFont="1" applyFill="1" applyAlignment="1">
      <alignment vertical="center"/>
    </xf>
    <xf numFmtId="0" fontId="22" fillId="0" borderId="0" xfId="0" applyFont="1" applyFill="1" applyBorder="1" applyAlignment="1">
      <alignment horizontal="right" vertical="center"/>
    </xf>
    <xf numFmtId="4" fontId="22" fillId="0" borderId="0" xfId="0" applyNumberFormat="1" applyFont="1" applyFill="1" applyBorder="1" applyAlignment="1">
      <alignment horizontal="right" vertical="center"/>
    </xf>
    <xf numFmtId="0" fontId="10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right" vertical="center"/>
    </xf>
    <xf numFmtId="4" fontId="5" fillId="0" borderId="0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4" fontId="6" fillId="0" borderId="0" xfId="0" applyNumberFormat="1" applyFont="1" applyBorder="1" applyAlignment="1">
      <alignment horizontal="right" vertical="center"/>
    </xf>
    <xf numFmtId="4" fontId="6" fillId="0" borderId="4" xfId="0" applyNumberFormat="1" applyFont="1" applyBorder="1" applyAlignment="1">
      <alignment horizontal="right" vertical="center"/>
    </xf>
    <xf numFmtId="4" fontId="5" fillId="0" borderId="6" xfId="0" applyNumberFormat="1" applyFont="1" applyBorder="1" applyAlignment="1">
      <alignment horizontal="right" vertical="center"/>
    </xf>
    <xf numFmtId="4" fontId="6" fillId="0" borderId="0" xfId="0" applyNumberFormat="1" applyFont="1" applyAlignment="1">
      <alignment vertical="center"/>
    </xf>
    <xf numFmtId="1" fontId="6" fillId="0" borderId="0" xfId="0" applyNumberFormat="1" applyFont="1" applyAlignment="1">
      <alignment vertical="center"/>
    </xf>
    <xf numFmtId="2" fontId="6" fillId="0" borderId="0" xfId="0" applyNumberFormat="1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4" fontId="5" fillId="0" borderId="1" xfId="0" applyNumberFormat="1" applyFont="1" applyBorder="1" applyAlignment="1">
      <alignment horizontal="right" vertical="center"/>
    </xf>
    <xf numFmtId="0" fontId="5" fillId="0" borderId="4" xfId="0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right" vertical="center"/>
    </xf>
    <xf numFmtId="4" fontId="6" fillId="0" borderId="4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4" fontId="5" fillId="0" borderId="6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/>
    </xf>
    <xf numFmtId="4" fontId="5" fillId="0" borderId="1" xfId="0" applyNumberFormat="1" applyFont="1" applyFill="1" applyBorder="1" applyAlignment="1">
      <alignment horizontal="right" vertical="center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4" fontId="12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9" fillId="0" borderId="0" xfId="0" applyFont="1" applyFill="1" applyBorder="1" applyAlignment="1">
      <alignment wrapText="1"/>
    </xf>
    <xf numFmtId="0" fontId="19" fillId="2" borderId="0" xfId="0" applyFont="1" applyFill="1" applyBorder="1"/>
    <xf numFmtId="0" fontId="12" fillId="2" borderId="0" xfId="0" applyFont="1" applyFill="1"/>
    <xf numFmtId="0" fontId="12" fillId="2" borderId="0" xfId="0" applyFont="1" applyFill="1" applyBorder="1" applyAlignment="1">
      <alignment vertical="top"/>
    </xf>
    <xf numFmtId="0" fontId="18" fillId="2" borderId="0" xfId="0" applyFont="1" applyFill="1" applyBorder="1" applyAlignment="1">
      <alignment vertical="top"/>
    </xf>
    <xf numFmtId="0" fontId="20" fillId="2" borderId="0" xfId="0" applyFont="1" applyFill="1"/>
    <xf numFmtId="1" fontId="12" fillId="2" borderId="0" xfId="0" applyNumberFormat="1" applyFont="1" applyFill="1" applyBorder="1"/>
    <xf numFmtId="2" fontId="12" fillId="2" borderId="0" xfId="0" applyNumberFormat="1" applyFont="1" applyFill="1" applyBorder="1"/>
    <xf numFmtId="0" fontId="7" fillId="0" borderId="0" xfId="0" applyFont="1" applyFill="1" applyAlignment="1">
      <alignment vertical="center"/>
    </xf>
    <xf numFmtId="0" fontId="17" fillId="0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2" fontId="12" fillId="2" borderId="0" xfId="0" applyNumberFormat="1" applyFont="1" applyFill="1" applyBorder="1" applyAlignment="1">
      <alignment vertical="center"/>
    </xf>
    <xf numFmtId="0" fontId="7" fillId="0" borderId="0" xfId="0" applyFont="1" applyFill="1" applyAlignment="1">
      <alignment vertical="center" wrapText="1"/>
    </xf>
    <xf numFmtId="1" fontId="12" fillId="2" borderId="0" xfId="0" applyNumberFormat="1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19" fillId="2" borderId="0" xfId="0" applyFont="1" applyFill="1" applyBorder="1" applyAlignment="1">
      <alignment vertical="center"/>
    </xf>
    <xf numFmtId="1" fontId="19" fillId="2" borderId="0" xfId="0" applyNumberFormat="1" applyFont="1" applyFill="1" applyBorder="1" applyAlignment="1">
      <alignment vertical="center"/>
    </xf>
    <xf numFmtId="2" fontId="19" fillId="2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right" vertical="center"/>
    </xf>
    <xf numFmtId="4" fontId="7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center"/>
    </xf>
    <xf numFmtId="4" fontId="8" fillId="0" borderId="0" xfId="0" applyNumberFormat="1" applyFont="1" applyFill="1" applyAlignment="1"/>
    <xf numFmtId="4" fontId="8" fillId="0" borderId="0" xfId="0" applyNumberFormat="1" applyFont="1" applyFill="1" applyAlignment="1">
      <alignment horizontal="center"/>
    </xf>
    <xf numFmtId="0" fontId="26" fillId="3" borderId="1" xfId="0" applyFont="1" applyFill="1" applyBorder="1" applyAlignment="1">
      <alignment horizontal="center" vertical="center"/>
    </xf>
    <xf numFmtId="1" fontId="26" fillId="3" borderId="1" xfId="0" applyNumberFormat="1" applyFont="1" applyFill="1" applyBorder="1" applyAlignment="1">
      <alignment vertical="center"/>
    </xf>
    <xf numFmtId="4" fontId="26" fillId="3" borderId="1" xfId="0" applyNumberFormat="1" applyFont="1" applyFill="1" applyBorder="1" applyAlignment="1">
      <alignment vertical="center"/>
    </xf>
    <xf numFmtId="1" fontId="27" fillId="0" borderId="1" xfId="0" applyNumberFormat="1" applyFont="1" applyBorder="1" applyAlignment="1">
      <alignment vertical="center"/>
    </xf>
    <xf numFmtId="0" fontId="27" fillId="0" borderId="1" xfId="0" applyFont="1" applyBorder="1" applyAlignment="1">
      <alignment vertical="center"/>
    </xf>
    <xf numFmtId="1" fontId="27" fillId="3" borderId="1" xfId="0" applyNumberFormat="1" applyFont="1" applyFill="1" applyBorder="1" applyAlignment="1">
      <alignment vertical="center"/>
    </xf>
    <xf numFmtId="0" fontId="27" fillId="3" borderId="1" xfId="0" applyFont="1" applyFill="1" applyBorder="1" applyAlignment="1">
      <alignment vertical="center"/>
    </xf>
    <xf numFmtId="0" fontId="26" fillId="3" borderId="1" xfId="0" applyFont="1" applyFill="1" applyBorder="1" applyAlignment="1">
      <alignment vertical="center"/>
    </xf>
    <xf numFmtId="0" fontId="27" fillId="0" borderId="0" xfId="0" applyFont="1"/>
    <xf numFmtId="0" fontId="26" fillId="3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7" fillId="0" borderId="1" xfId="0" applyFont="1" applyFill="1" applyBorder="1" applyAlignment="1">
      <alignment vertical="center"/>
    </xf>
    <xf numFmtId="0" fontId="27" fillId="0" borderId="1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left" vertical="center" wrapText="1"/>
    </xf>
    <xf numFmtId="0" fontId="26" fillId="3" borderId="12" xfId="0" applyFont="1" applyFill="1" applyBorder="1" applyAlignment="1">
      <alignment horizontal="center" vertical="center"/>
    </xf>
    <xf numFmtId="0" fontId="26" fillId="3" borderId="1" xfId="0" applyFont="1" applyFill="1" applyBorder="1"/>
    <xf numFmtId="0" fontId="28" fillId="0" borderId="0" xfId="0" applyFont="1"/>
    <xf numFmtId="1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7" xfId="0" applyFont="1" applyBorder="1" applyAlignment="1">
      <alignment horizontal="center" vertical="center"/>
    </xf>
    <xf numFmtId="0" fontId="27" fillId="0" borderId="1" xfId="0" applyFont="1" applyFill="1" applyBorder="1" applyAlignment="1">
      <alignment vertical="center" wrapText="1"/>
    </xf>
    <xf numFmtId="0" fontId="27" fillId="4" borderId="1" xfId="0" applyFont="1" applyFill="1" applyBorder="1" applyAlignment="1">
      <alignment horizontal="center" vertical="center" wrapText="1"/>
    </xf>
    <xf numFmtId="1" fontId="27" fillId="4" borderId="1" xfId="0" applyNumberFormat="1" applyFont="1" applyFill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26" fillId="4" borderId="1" xfId="0" applyFont="1" applyFill="1" applyBorder="1" applyAlignment="1">
      <alignment horizontal="center" vertical="center" wrapText="1"/>
    </xf>
    <xf numFmtId="1" fontId="7" fillId="0" borderId="0" xfId="0" applyNumberFormat="1" applyFont="1" applyFill="1"/>
    <xf numFmtId="1" fontId="26" fillId="3" borderId="1" xfId="0" applyNumberFormat="1" applyFont="1" applyFill="1" applyBorder="1"/>
    <xf numFmtId="0" fontId="26" fillId="0" borderId="1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7" fillId="0" borderId="1" xfId="0" applyFont="1" applyBorder="1"/>
    <xf numFmtId="0" fontId="26" fillId="0" borderId="1" xfId="0" applyFont="1" applyBorder="1"/>
    <xf numFmtId="1" fontId="27" fillId="0" borderId="0" xfId="0" applyNumberFormat="1" applyFont="1"/>
    <xf numFmtId="1" fontId="27" fillId="2" borderId="1" xfId="0" applyNumberFormat="1" applyFont="1" applyFill="1" applyBorder="1" applyAlignment="1">
      <alignment vertical="center"/>
    </xf>
    <xf numFmtId="0" fontId="27" fillId="2" borderId="1" xfId="0" applyFont="1" applyFill="1" applyBorder="1" applyAlignment="1">
      <alignment vertical="center"/>
    </xf>
    <xf numFmtId="0" fontId="25" fillId="2" borderId="0" xfId="0" applyFont="1" applyFill="1" applyBorder="1" applyAlignment="1">
      <alignment horizontal="center" vertical="center"/>
    </xf>
    <xf numFmtId="1" fontId="25" fillId="2" borderId="0" xfId="0" applyNumberFormat="1" applyFont="1" applyFill="1" applyBorder="1" applyAlignment="1">
      <alignment vertical="center"/>
    </xf>
    <xf numFmtId="4" fontId="25" fillId="2" borderId="0" xfId="0" applyNumberFormat="1" applyFont="1" applyFill="1" applyBorder="1" applyAlignment="1">
      <alignment vertical="center"/>
    </xf>
    <xf numFmtId="0" fontId="6" fillId="0" borderId="12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vertical="center"/>
    </xf>
    <xf numFmtId="4" fontId="8" fillId="0" borderId="12" xfId="0" applyNumberFormat="1" applyFont="1" applyFill="1" applyBorder="1" applyAlignment="1">
      <alignment vertical="center"/>
    </xf>
    <xf numFmtId="2" fontId="8" fillId="0" borderId="12" xfId="0" applyNumberFormat="1" applyFont="1" applyFill="1" applyBorder="1" applyAlignment="1">
      <alignment vertical="center"/>
    </xf>
    <xf numFmtId="0" fontId="7" fillId="0" borderId="0" xfId="0" applyFont="1" applyFill="1" applyAlignment="1">
      <alignment horizontal="left" wrapText="1"/>
    </xf>
    <xf numFmtId="0" fontId="8" fillId="0" borderId="0" xfId="0" applyFont="1" applyFill="1" applyAlignment="1">
      <alignment horizontal="left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center"/>
    </xf>
    <xf numFmtId="0" fontId="6" fillId="0" borderId="8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left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15" fillId="2" borderId="0" xfId="0" applyFont="1" applyFill="1" applyBorder="1"/>
    <xf numFmtId="0" fontId="15" fillId="2" borderId="0" xfId="0" applyFont="1" applyFill="1" applyBorder="1" applyAlignment="1">
      <alignment vertical="top"/>
    </xf>
    <xf numFmtId="0" fontId="15" fillId="2" borderId="0" xfId="0" applyFont="1" applyFill="1" applyBorder="1" applyAlignment="1">
      <alignment vertical="center"/>
    </xf>
    <xf numFmtId="2" fontId="25" fillId="2" borderId="0" xfId="0" applyNumberFormat="1" applyFont="1" applyFill="1" applyBorder="1" applyAlignment="1">
      <alignment vertical="center"/>
    </xf>
    <xf numFmtId="0" fontId="30" fillId="3" borderId="1" xfId="0" applyFont="1" applyFill="1" applyBorder="1" applyAlignment="1">
      <alignment horizontal="center" vertical="center"/>
    </xf>
    <xf numFmtId="1" fontId="27" fillId="0" borderId="3" xfId="0" applyNumberFormat="1" applyFont="1" applyFill="1" applyBorder="1" applyAlignment="1">
      <alignment vertical="center"/>
    </xf>
    <xf numFmtId="2" fontId="27" fillId="0" borderId="3" xfId="0" applyNumberFormat="1" applyFont="1" applyFill="1" applyBorder="1" applyAlignment="1">
      <alignment vertical="center"/>
    </xf>
    <xf numFmtId="1" fontId="27" fillId="0" borderId="4" xfId="0" applyNumberFormat="1" applyFont="1" applyFill="1" applyBorder="1" applyAlignment="1">
      <alignment vertical="center"/>
    </xf>
    <xf numFmtId="2" fontId="27" fillId="0" borderId="4" xfId="0" applyNumberFormat="1" applyFont="1" applyFill="1" applyBorder="1" applyAlignment="1">
      <alignment vertical="center"/>
    </xf>
    <xf numFmtId="1" fontId="27" fillId="0" borderId="5" xfId="0" applyNumberFormat="1" applyFont="1" applyFill="1" applyBorder="1" applyAlignment="1">
      <alignment vertical="center"/>
    </xf>
    <xf numFmtId="2" fontId="27" fillId="0" borderId="5" xfId="0" applyNumberFormat="1" applyFont="1" applyFill="1" applyBorder="1" applyAlignment="1">
      <alignment vertical="center"/>
    </xf>
    <xf numFmtId="4" fontId="27" fillId="0" borderId="4" xfId="0" applyNumberFormat="1" applyFont="1" applyFill="1" applyBorder="1" applyAlignment="1">
      <alignment vertical="center"/>
    </xf>
    <xf numFmtId="0" fontId="31" fillId="3" borderId="1" xfId="0" applyFont="1" applyFill="1" applyBorder="1" applyAlignment="1">
      <alignment horizontal="center" vertical="center"/>
    </xf>
    <xf numFmtId="1" fontId="31" fillId="3" borderId="1" xfId="0" applyNumberFormat="1" applyFont="1" applyFill="1" applyBorder="1" applyAlignment="1">
      <alignment vertical="center"/>
    </xf>
    <xf numFmtId="2" fontId="31" fillId="3" borderId="1" xfId="0" applyNumberFormat="1" applyFont="1" applyFill="1" applyBorder="1" applyAlignment="1">
      <alignment vertical="center"/>
    </xf>
    <xf numFmtId="4" fontId="31" fillId="3" borderId="1" xfId="0" applyNumberFormat="1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 wrapText="1"/>
    </xf>
    <xf numFmtId="2" fontId="27" fillId="0" borderId="1" xfId="0" applyNumberFormat="1" applyFont="1" applyFill="1" applyBorder="1" applyAlignment="1">
      <alignment vertical="center"/>
    </xf>
    <xf numFmtId="4" fontId="27" fillId="0" borderId="1" xfId="0" applyNumberFormat="1" applyFont="1" applyFill="1" applyBorder="1" applyAlignment="1">
      <alignment vertical="center"/>
    </xf>
    <xf numFmtId="4" fontId="26" fillId="3" borderId="13" xfId="0" applyNumberFormat="1" applyFont="1" applyFill="1" applyBorder="1" applyAlignment="1">
      <alignment vertical="center"/>
    </xf>
    <xf numFmtId="0" fontId="26" fillId="3" borderId="3" xfId="0" applyFont="1" applyFill="1" applyBorder="1" applyAlignment="1">
      <alignment vertical="center"/>
    </xf>
    <xf numFmtId="0" fontId="31" fillId="5" borderId="1" xfId="0" applyFont="1" applyFill="1" applyBorder="1" applyAlignment="1">
      <alignment horizontal="center" vertical="center"/>
    </xf>
    <xf numFmtId="1" fontId="31" fillId="5" borderId="1" xfId="0" applyNumberFormat="1" applyFont="1" applyFill="1" applyBorder="1" applyAlignment="1">
      <alignment vertical="center"/>
    </xf>
    <xf numFmtId="4" fontId="31" fillId="5" borderId="1" xfId="0" applyNumberFormat="1" applyFont="1" applyFill="1" applyBorder="1" applyAlignment="1">
      <alignment vertical="center"/>
    </xf>
    <xf numFmtId="0" fontId="31" fillId="5" borderId="1" xfId="0" applyFont="1" applyFill="1" applyBorder="1" applyAlignment="1">
      <alignment vertical="center"/>
    </xf>
    <xf numFmtId="0" fontId="26" fillId="2" borderId="12" xfId="0" applyFont="1" applyFill="1" applyBorder="1" applyAlignment="1">
      <alignment horizontal="center" vertical="center"/>
    </xf>
    <xf numFmtId="0" fontId="26" fillId="2" borderId="12" xfId="0" applyFont="1" applyFill="1" applyBorder="1" applyAlignment="1">
      <alignment vertical="center"/>
    </xf>
    <xf numFmtId="4" fontId="26" fillId="2" borderId="12" xfId="0" applyNumberFormat="1" applyFont="1" applyFill="1" applyBorder="1" applyAlignment="1">
      <alignment vertical="center"/>
    </xf>
    <xf numFmtId="164" fontId="27" fillId="0" borderId="0" xfId="0" applyNumberFormat="1" applyFont="1" applyFill="1" applyAlignment="1">
      <alignment horizontal="center"/>
    </xf>
    <xf numFmtId="1" fontId="27" fillId="0" borderId="0" xfId="0" applyNumberFormat="1" applyFont="1" applyFill="1" applyAlignment="1">
      <alignment horizontal="center"/>
    </xf>
    <xf numFmtId="164" fontId="27" fillId="0" borderId="0" xfId="0" applyNumberFormat="1" applyFont="1" applyFill="1" applyAlignment="1">
      <alignment horizontal="center" vertical="center"/>
    </xf>
    <xf numFmtId="1" fontId="27" fillId="0" borderId="0" xfId="0" applyNumberFormat="1" applyFont="1" applyFill="1" applyAlignment="1">
      <alignment horizontal="center" vertical="center"/>
    </xf>
    <xf numFmtId="164" fontId="27" fillId="0" borderId="3" xfId="0" applyNumberFormat="1" applyFont="1" applyFill="1" applyBorder="1" applyAlignment="1">
      <alignment horizontal="center" vertical="center"/>
    </xf>
    <xf numFmtId="1" fontId="27" fillId="0" borderId="3" xfId="0" applyNumberFormat="1" applyFont="1" applyFill="1" applyBorder="1" applyAlignment="1">
      <alignment horizontal="center" vertical="center"/>
    </xf>
    <xf numFmtId="164" fontId="27" fillId="0" borderId="4" xfId="0" applyNumberFormat="1" applyFont="1" applyFill="1" applyBorder="1" applyAlignment="1">
      <alignment horizontal="center" vertical="center"/>
    </xf>
    <xf numFmtId="1" fontId="27" fillId="0" borderId="4" xfId="0" applyNumberFormat="1" applyFont="1" applyFill="1" applyBorder="1" applyAlignment="1">
      <alignment horizontal="center" vertical="center"/>
    </xf>
    <xf numFmtId="164" fontId="27" fillId="0" borderId="1" xfId="0" applyNumberFormat="1" applyFont="1" applyFill="1" applyBorder="1" applyAlignment="1">
      <alignment horizontal="center" vertical="center"/>
    </xf>
    <xf numFmtId="1" fontId="27" fillId="0" borderId="1" xfId="0" applyNumberFormat="1" applyFont="1" applyFill="1" applyBorder="1" applyAlignment="1">
      <alignment horizontal="center" vertical="center"/>
    </xf>
    <xf numFmtId="1" fontId="30" fillId="3" borderId="1" xfId="0" applyNumberFormat="1" applyFont="1" applyFill="1" applyBorder="1" applyAlignment="1">
      <alignment horizontal="center" vertical="center"/>
    </xf>
    <xf numFmtId="2" fontId="30" fillId="3" borderId="1" xfId="0" applyNumberFormat="1" applyFont="1" applyFill="1" applyBorder="1" applyAlignment="1">
      <alignment horizontal="center" vertical="center"/>
    </xf>
    <xf numFmtId="4" fontId="30" fillId="3" borderId="1" xfId="0" applyNumberFormat="1" applyFont="1" applyFill="1" applyBorder="1" applyAlignment="1">
      <alignment horizontal="center" vertical="center"/>
    </xf>
    <xf numFmtId="164" fontId="30" fillId="3" borderId="1" xfId="0" applyNumberFormat="1" applyFont="1" applyFill="1" applyBorder="1" applyAlignment="1">
      <alignment horizontal="center" vertical="center"/>
    </xf>
    <xf numFmtId="164" fontId="31" fillId="3" borderId="1" xfId="0" applyNumberFormat="1" applyFont="1" applyFill="1" applyBorder="1" applyAlignment="1">
      <alignment horizontal="center" vertical="center"/>
    </xf>
    <xf numFmtId="1" fontId="31" fillId="3" borderId="1" xfId="0" applyNumberFormat="1" applyFont="1" applyFill="1" applyBorder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top"/>
    </xf>
    <xf numFmtId="0" fontId="7" fillId="2" borderId="0" xfId="0" applyFont="1" applyFill="1" applyAlignment="1">
      <alignment vertical="center"/>
    </xf>
    <xf numFmtId="0" fontId="15" fillId="2" borderId="0" xfId="0" applyFont="1" applyFill="1"/>
    <xf numFmtId="0" fontId="18" fillId="2" borderId="0" xfId="0" applyFont="1" applyFill="1"/>
    <xf numFmtId="0" fontId="18" fillId="2" borderId="0" xfId="0" applyFont="1" applyFill="1" applyAlignment="1">
      <alignment vertical="top"/>
    </xf>
    <xf numFmtId="0" fontId="15" fillId="2" borderId="0" xfId="0" applyFont="1" applyFill="1" applyAlignment="1">
      <alignment vertical="center"/>
    </xf>
    <xf numFmtId="0" fontId="18" fillId="2" borderId="0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35" fillId="2" borderId="0" xfId="0" applyFont="1" applyFill="1" applyBorder="1" applyAlignment="1">
      <alignment horizontal="center" vertical="center"/>
    </xf>
    <xf numFmtId="0" fontId="35" fillId="2" borderId="0" xfId="0" applyFont="1" applyFill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7" fillId="0" borderId="14" xfId="0" applyFont="1" applyFill="1" applyBorder="1" applyAlignment="1">
      <alignment horizontal="right"/>
    </xf>
    <xf numFmtId="0" fontId="7" fillId="0" borderId="0" xfId="0" applyFont="1" applyFill="1" applyAlignment="1">
      <alignment horizontal="left" wrapText="1"/>
    </xf>
    <xf numFmtId="0" fontId="8" fillId="0" borderId="0" xfId="0" applyFont="1" applyFill="1" applyAlignment="1">
      <alignment horizontal="left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0" borderId="13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33" fillId="6" borderId="3" xfId="0" applyFont="1" applyFill="1" applyBorder="1" applyAlignment="1">
      <alignment horizontal="center" vertical="center" wrapText="1"/>
    </xf>
    <xf numFmtId="0" fontId="33" fillId="6" borderId="5" xfId="0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164" fontId="25" fillId="0" borderId="1" xfId="0" applyNumberFormat="1" applyFont="1" applyFill="1" applyBorder="1" applyAlignment="1">
      <alignment horizontal="center" vertical="center" wrapText="1"/>
    </xf>
    <xf numFmtId="164" fontId="25" fillId="0" borderId="1" xfId="0" applyNumberFormat="1" applyFont="1" applyFill="1" applyBorder="1" applyAlignment="1">
      <alignment horizontal="center" vertical="center"/>
    </xf>
    <xf numFmtId="0" fontId="26" fillId="0" borderId="14" xfId="0" applyFont="1" applyFill="1" applyBorder="1" applyAlignment="1">
      <alignment horizontal="center"/>
    </xf>
    <xf numFmtId="1" fontId="26" fillId="0" borderId="3" xfId="0" applyNumberFormat="1" applyFont="1" applyFill="1" applyBorder="1" applyAlignment="1">
      <alignment horizontal="center" vertical="center" wrapText="1"/>
    </xf>
    <xf numFmtId="1" fontId="26" fillId="0" borderId="5" xfId="0" applyNumberFormat="1" applyFont="1" applyFill="1" applyBorder="1" applyAlignment="1">
      <alignment horizontal="center" vertical="center" wrapText="1"/>
    </xf>
    <xf numFmtId="4" fontId="7" fillId="0" borderId="14" xfId="0" applyNumberFormat="1" applyFont="1" applyFill="1" applyBorder="1" applyAlignment="1">
      <alignment horizontal="right"/>
    </xf>
  </cellXfs>
  <cellStyles count="2">
    <cellStyle name="Normalno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9"/>
  <sheetViews>
    <sheetView tabSelected="1" zoomScaleNormal="100" workbookViewId="0"/>
  </sheetViews>
  <sheetFormatPr defaultRowHeight="12.75" x14ac:dyDescent="0.2"/>
  <cols>
    <col min="1" max="1" width="45.85546875" style="5" customWidth="1"/>
    <col min="2" max="2" width="10.42578125" style="5" customWidth="1"/>
    <col min="3" max="3" width="11.28515625" style="26" customWidth="1"/>
    <col min="4" max="4" width="11.85546875" style="26" customWidth="1"/>
    <col min="5" max="5" width="10.42578125" style="5" customWidth="1"/>
    <col min="6" max="6" width="11.28515625" style="26" customWidth="1"/>
    <col min="7" max="7" width="11.5703125" style="26" customWidth="1"/>
    <col min="8" max="8" width="9.140625" style="5"/>
    <col min="9" max="9" width="13" style="5" customWidth="1"/>
    <col min="10" max="15" width="9.140625" style="5"/>
    <col min="16" max="16" width="9.140625" style="40"/>
    <col min="17" max="22" width="9.140625" style="43"/>
    <col min="23" max="23" width="9.140625" style="44"/>
    <col min="24" max="24" width="9.140625" style="218"/>
    <col min="25" max="25" width="9.140625" style="39"/>
    <col min="26" max="16384" width="9.140625" style="5"/>
  </cols>
  <sheetData>
    <row r="1" spans="1:30" x14ac:dyDescent="0.2">
      <c r="A1" s="7" t="s">
        <v>21</v>
      </c>
      <c r="B1" s="7"/>
      <c r="C1" s="52"/>
      <c r="D1" s="52"/>
      <c r="G1" s="52"/>
      <c r="Q1" s="5"/>
      <c r="R1" s="5"/>
      <c r="S1" s="5"/>
      <c r="T1" s="5"/>
      <c r="U1" s="5"/>
      <c r="V1" s="5"/>
      <c r="W1" s="5"/>
      <c r="X1" s="5"/>
      <c r="Y1" s="40"/>
    </row>
    <row r="2" spans="1:30" x14ac:dyDescent="0.2">
      <c r="A2" s="7" t="s">
        <v>22</v>
      </c>
      <c r="B2" s="7"/>
      <c r="C2" s="52"/>
      <c r="D2" s="52"/>
      <c r="G2" s="52"/>
      <c r="Q2" s="5"/>
      <c r="R2" s="5"/>
      <c r="S2" s="5"/>
      <c r="T2" s="5"/>
      <c r="U2" s="5"/>
      <c r="V2" s="5"/>
      <c r="W2" s="5"/>
      <c r="X2" s="5"/>
      <c r="Y2" s="40"/>
    </row>
    <row r="3" spans="1:30" x14ac:dyDescent="0.2">
      <c r="A3" s="27" t="s">
        <v>0</v>
      </c>
      <c r="B3" s="28"/>
      <c r="C3" s="53"/>
      <c r="D3" s="53"/>
      <c r="G3" s="53"/>
      <c r="Q3" s="5"/>
      <c r="R3" s="5"/>
      <c r="S3" s="5"/>
      <c r="T3" s="5"/>
      <c r="U3" s="5"/>
      <c r="V3" s="5"/>
      <c r="W3" s="5"/>
      <c r="X3" s="5"/>
      <c r="Y3" s="40"/>
    </row>
    <row r="4" spans="1:30" ht="9" customHeight="1" x14ac:dyDescent="0.2">
      <c r="A4" s="61"/>
      <c r="B4" s="60"/>
      <c r="C4" s="53"/>
      <c r="D4" s="53"/>
      <c r="G4" s="53"/>
      <c r="Q4" s="5"/>
      <c r="R4" s="5"/>
      <c r="S4" s="5"/>
      <c r="T4" s="5"/>
      <c r="U4" s="5"/>
      <c r="V4" s="5"/>
      <c r="W4" s="5"/>
      <c r="X4" s="5"/>
      <c r="Y4" s="40"/>
    </row>
    <row r="5" spans="1:30" x14ac:dyDescent="0.2">
      <c r="A5" s="274" t="s">
        <v>23</v>
      </c>
      <c r="B5" s="274"/>
      <c r="C5" s="274"/>
      <c r="D5" s="274"/>
      <c r="E5" s="274"/>
      <c r="F5" s="274"/>
      <c r="G5" s="274"/>
      <c r="Q5" s="5"/>
      <c r="R5" s="5"/>
      <c r="S5" s="5"/>
      <c r="T5" s="5"/>
      <c r="U5" s="5"/>
      <c r="V5" s="5"/>
      <c r="W5" s="5"/>
      <c r="X5" s="5"/>
      <c r="Y5" s="40"/>
    </row>
    <row r="6" spans="1:30" x14ac:dyDescent="0.2">
      <c r="A6" s="274" t="s">
        <v>149</v>
      </c>
      <c r="B6" s="274"/>
      <c r="C6" s="274"/>
      <c r="D6" s="274"/>
      <c r="E6" s="274"/>
      <c r="F6" s="274"/>
      <c r="G6" s="274"/>
      <c r="Q6" s="5"/>
      <c r="R6" s="5"/>
      <c r="S6" s="5"/>
      <c r="T6" s="5"/>
      <c r="U6" s="5"/>
      <c r="V6" s="5"/>
      <c r="W6" s="5"/>
      <c r="X6" s="5"/>
      <c r="Y6" s="40"/>
    </row>
    <row r="7" spans="1:30" ht="21" customHeight="1" x14ac:dyDescent="0.2">
      <c r="A7" s="8"/>
      <c r="B7" s="8"/>
      <c r="E7" s="275" t="s">
        <v>125</v>
      </c>
      <c r="F7" s="275"/>
      <c r="G7" s="275"/>
      <c r="Q7" s="5"/>
      <c r="R7" s="5"/>
      <c r="S7" s="5"/>
      <c r="T7" s="5"/>
      <c r="U7" s="5"/>
      <c r="V7" s="5"/>
      <c r="W7" s="5"/>
      <c r="X7" s="5"/>
      <c r="Y7" s="40"/>
    </row>
    <row r="8" spans="1:30" ht="12.75" customHeight="1" x14ac:dyDescent="0.2">
      <c r="A8" s="281" t="s">
        <v>24</v>
      </c>
      <c r="B8" s="283" t="s">
        <v>129</v>
      </c>
      <c r="C8" s="280" t="s">
        <v>131</v>
      </c>
      <c r="D8" s="280" t="s">
        <v>132</v>
      </c>
      <c r="E8" s="273" t="s">
        <v>25</v>
      </c>
      <c r="F8" s="273"/>
      <c r="G8" s="273"/>
      <c r="Q8" s="5"/>
      <c r="R8" s="5"/>
      <c r="S8" s="5"/>
      <c r="T8" s="5"/>
      <c r="U8" s="5"/>
      <c r="V8" s="5"/>
      <c r="W8" s="5"/>
      <c r="X8" s="5"/>
      <c r="Y8" s="40"/>
    </row>
    <row r="9" spans="1:30" ht="100.5" customHeight="1" x14ac:dyDescent="0.2">
      <c r="A9" s="282"/>
      <c r="B9" s="283"/>
      <c r="C9" s="280"/>
      <c r="D9" s="280"/>
      <c r="E9" s="88" t="s">
        <v>130</v>
      </c>
      <c r="F9" s="217" t="s">
        <v>133</v>
      </c>
      <c r="G9" s="217" t="s">
        <v>132</v>
      </c>
      <c r="Q9" s="136" t="s">
        <v>67</v>
      </c>
      <c r="Y9" s="218"/>
      <c r="Z9" s="262"/>
      <c r="AA9" s="262"/>
      <c r="AB9" s="262"/>
      <c r="AC9" s="262"/>
      <c r="AD9" s="262"/>
    </row>
    <row r="10" spans="1:30" x14ac:dyDescent="0.2">
      <c r="A10" s="32"/>
      <c r="B10" s="32"/>
      <c r="C10" s="54"/>
      <c r="D10" s="54"/>
      <c r="E10" s="32"/>
      <c r="G10" s="54"/>
      <c r="Y10" s="269" t="s">
        <v>148</v>
      </c>
      <c r="Z10" s="270" t="s">
        <v>148</v>
      </c>
      <c r="AA10" s="262"/>
      <c r="AB10" s="262"/>
      <c r="AC10" s="262"/>
      <c r="AD10" s="262"/>
    </row>
    <row r="11" spans="1:30" x14ac:dyDescent="0.2">
      <c r="A11" s="27" t="s">
        <v>26</v>
      </c>
      <c r="B11" s="27"/>
      <c r="C11" s="55"/>
      <c r="D11" s="55"/>
      <c r="E11" s="27"/>
      <c r="G11" s="55"/>
      <c r="R11" s="43" t="s">
        <v>64</v>
      </c>
      <c r="T11" s="136" t="s">
        <v>68</v>
      </c>
      <c r="Y11" s="271" t="s">
        <v>146</v>
      </c>
      <c r="Z11" s="272" t="s">
        <v>147</v>
      </c>
      <c r="AA11" s="262"/>
      <c r="AB11" s="262"/>
      <c r="AC11" s="262"/>
      <c r="AD11" s="262"/>
    </row>
    <row r="12" spans="1:30" ht="20.25" customHeight="1" x14ac:dyDescent="0.2">
      <c r="A12" s="209" t="s">
        <v>126</v>
      </c>
      <c r="B12" s="74">
        <f>R12</f>
        <v>499453</v>
      </c>
      <c r="C12" s="75">
        <f>S12</f>
        <v>440.19</v>
      </c>
      <c r="D12" s="75">
        <f>Y12</f>
        <v>431.5</v>
      </c>
      <c r="E12" s="73">
        <f>T12</f>
        <v>405012</v>
      </c>
      <c r="F12" s="75">
        <f>U12</f>
        <v>513.55999999999995</v>
      </c>
      <c r="G12" s="75">
        <f>Z12</f>
        <v>511.01</v>
      </c>
      <c r="Q12" s="43" t="s">
        <v>54</v>
      </c>
      <c r="R12" s="43">
        <v>499453</v>
      </c>
      <c r="S12" s="43">
        <v>440.19</v>
      </c>
      <c r="T12" s="137">
        <v>405012</v>
      </c>
      <c r="U12" s="137">
        <v>513.55999999999995</v>
      </c>
      <c r="Y12" s="44">
        <v>431.5</v>
      </c>
      <c r="Z12" s="266">
        <v>511.01</v>
      </c>
      <c r="AA12" s="262"/>
      <c r="AB12" s="262"/>
      <c r="AC12" s="262"/>
      <c r="AD12" s="262"/>
    </row>
    <row r="13" spans="1:30" ht="20.25" customHeight="1" x14ac:dyDescent="0.2">
      <c r="A13" s="210" t="s">
        <v>38</v>
      </c>
      <c r="B13" s="76">
        <f>R14</f>
        <v>50157</v>
      </c>
      <c r="C13" s="77">
        <f>S14</f>
        <v>567.29999999999995</v>
      </c>
      <c r="D13" s="77">
        <f>Y14</f>
        <v>565.89</v>
      </c>
      <c r="E13" s="78">
        <f>T14</f>
        <v>44248</v>
      </c>
      <c r="F13" s="77">
        <f>U14</f>
        <v>595.88</v>
      </c>
      <c r="G13" s="77">
        <f>Z14</f>
        <v>594.79</v>
      </c>
      <c r="Q13" s="43" t="s">
        <v>55</v>
      </c>
      <c r="R13" s="43">
        <v>210622</v>
      </c>
      <c r="S13" s="43">
        <v>424.58</v>
      </c>
      <c r="T13" s="137">
        <v>174602</v>
      </c>
      <c r="U13" s="137">
        <v>470.57</v>
      </c>
      <c r="Y13" s="44">
        <v>420.22</v>
      </c>
      <c r="Z13" s="266">
        <v>467.79</v>
      </c>
      <c r="AA13" s="262"/>
      <c r="AB13" s="262"/>
      <c r="AC13" s="262"/>
      <c r="AD13" s="262"/>
    </row>
    <row r="14" spans="1:30" ht="20.25" customHeight="1" x14ac:dyDescent="0.2">
      <c r="A14" s="210" t="s">
        <v>71</v>
      </c>
      <c r="B14" s="76">
        <f>R16</f>
        <v>76927</v>
      </c>
      <c r="C14" s="77">
        <f>S16</f>
        <v>387.78</v>
      </c>
      <c r="D14" s="77">
        <f>Y16</f>
        <v>379.13</v>
      </c>
      <c r="E14" s="78">
        <f>T16</f>
        <v>66717</v>
      </c>
      <c r="F14" s="77">
        <f>U16</f>
        <v>435.65</v>
      </c>
      <c r="G14" s="77">
        <f>Z16</f>
        <v>429.68</v>
      </c>
      <c r="Q14" s="43" t="s">
        <v>56</v>
      </c>
      <c r="R14" s="43">
        <v>50157</v>
      </c>
      <c r="S14" s="43">
        <v>567.29999999999995</v>
      </c>
      <c r="T14" s="137">
        <v>44248</v>
      </c>
      <c r="U14" s="137">
        <v>595.88</v>
      </c>
      <c r="Y14" s="44">
        <v>565.89</v>
      </c>
      <c r="Z14" s="266">
        <v>594.79</v>
      </c>
      <c r="AA14" s="262"/>
      <c r="AB14" s="262"/>
      <c r="AC14" s="262"/>
      <c r="AD14" s="262"/>
    </row>
    <row r="15" spans="1:30" ht="15.75" x14ac:dyDescent="0.2">
      <c r="A15" s="162" t="s">
        <v>28</v>
      </c>
      <c r="B15" s="163">
        <f>R18</f>
        <v>626537</v>
      </c>
      <c r="C15" s="164">
        <f>S18</f>
        <v>443.93</v>
      </c>
      <c r="D15" s="164">
        <f>Y18</f>
        <v>436.5</v>
      </c>
      <c r="E15" s="169">
        <f>T18</f>
        <v>515977</v>
      </c>
      <c r="F15" s="164">
        <f>U18</f>
        <v>510.54</v>
      </c>
      <c r="G15" s="164">
        <f>Z18</f>
        <v>508.13</v>
      </c>
      <c r="Q15" s="43" t="s">
        <v>57</v>
      </c>
      <c r="R15" s="43">
        <v>382</v>
      </c>
      <c r="S15" s="43">
        <v>466.6</v>
      </c>
      <c r="T15" s="137">
        <v>374</v>
      </c>
      <c r="U15" s="137">
        <v>466.98</v>
      </c>
      <c r="Y15" s="44">
        <v>466.49</v>
      </c>
      <c r="Z15" s="266">
        <v>466.86</v>
      </c>
      <c r="AA15" s="262"/>
      <c r="AB15" s="262"/>
      <c r="AC15" s="262"/>
      <c r="AD15" s="262"/>
    </row>
    <row r="16" spans="1:30" ht="17.25" customHeight="1" x14ac:dyDescent="0.2">
      <c r="A16" s="211" t="s">
        <v>29</v>
      </c>
      <c r="B16" s="76">
        <f>R13</f>
        <v>210622</v>
      </c>
      <c r="C16" s="77">
        <f>S13</f>
        <v>424.58</v>
      </c>
      <c r="D16" s="77">
        <f>Y13</f>
        <v>420.22</v>
      </c>
      <c r="E16" s="78">
        <f>T13</f>
        <v>174602</v>
      </c>
      <c r="F16" s="77">
        <f>U13</f>
        <v>470.57</v>
      </c>
      <c r="G16" s="77">
        <f>Z13</f>
        <v>467.79</v>
      </c>
      <c r="Q16" s="43" t="s">
        <v>58</v>
      </c>
      <c r="R16" s="43">
        <v>76927</v>
      </c>
      <c r="S16" s="43">
        <v>387.78</v>
      </c>
      <c r="T16" s="137">
        <v>66717</v>
      </c>
      <c r="U16" s="137">
        <v>435.65</v>
      </c>
      <c r="Y16" s="44">
        <v>379.13</v>
      </c>
      <c r="Z16" s="266">
        <v>429.68</v>
      </c>
      <c r="AA16" s="262"/>
      <c r="AB16" s="262"/>
      <c r="AC16" s="262"/>
      <c r="AD16" s="262"/>
    </row>
    <row r="17" spans="1:30" ht="25.5" customHeight="1" x14ac:dyDescent="0.2">
      <c r="A17" s="212" t="s">
        <v>39</v>
      </c>
      <c r="B17" s="76">
        <f>R15</f>
        <v>382</v>
      </c>
      <c r="C17" s="77">
        <f>S15</f>
        <v>466.6</v>
      </c>
      <c r="D17" s="77">
        <f>Y15</f>
        <v>466.49</v>
      </c>
      <c r="E17" s="78">
        <f>T15</f>
        <v>374</v>
      </c>
      <c r="F17" s="77">
        <f>U15</f>
        <v>466.98</v>
      </c>
      <c r="G17" s="77">
        <f>Z15</f>
        <v>466.86</v>
      </c>
      <c r="Q17" s="43" t="s">
        <v>59</v>
      </c>
      <c r="R17" s="43">
        <v>837541</v>
      </c>
      <c r="S17" s="43">
        <v>439.07</v>
      </c>
      <c r="T17" s="137">
        <v>690953</v>
      </c>
      <c r="U17" s="137">
        <v>500.42</v>
      </c>
      <c r="V17" s="43">
        <f>SUM(R12:R16)-R17</f>
        <v>0</v>
      </c>
      <c r="W17" s="44">
        <f>SUM(T12:T16)-T17</f>
        <v>0</v>
      </c>
      <c r="X17" s="218">
        <f>SUM(R17,R19,R20)-R21</f>
        <v>0</v>
      </c>
      <c r="Y17" s="44">
        <v>432.32</v>
      </c>
      <c r="Z17" s="266">
        <v>497.59</v>
      </c>
      <c r="AA17" s="43"/>
      <c r="AB17" s="44"/>
      <c r="AC17" s="262"/>
      <c r="AD17" s="262"/>
    </row>
    <row r="18" spans="1:30" ht="15.75" x14ac:dyDescent="0.2">
      <c r="A18" s="162" t="s">
        <v>30</v>
      </c>
      <c r="B18" s="163">
        <f>R17</f>
        <v>837541</v>
      </c>
      <c r="C18" s="164">
        <f>S17</f>
        <v>439.07</v>
      </c>
      <c r="D18" s="164">
        <f>Y17</f>
        <v>432.32</v>
      </c>
      <c r="E18" s="169">
        <f>T17</f>
        <v>690953</v>
      </c>
      <c r="F18" s="164">
        <f>U17</f>
        <v>500.42</v>
      </c>
      <c r="G18" s="164">
        <f>Z17</f>
        <v>497.59</v>
      </c>
      <c r="Q18" s="43" t="s">
        <v>60</v>
      </c>
      <c r="R18" s="43">
        <v>626537</v>
      </c>
      <c r="S18" s="43">
        <v>443.93</v>
      </c>
      <c r="T18" s="137">
        <v>515977</v>
      </c>
      <c r="U18" s="137">
        <v>510.54</v>
      </c>
      <c r="V18" s="43">
        <f>SUM(R12,R14,R16)-R18</f>
        <v>0</v>
      </c>
      <c r="W18" s="44">
        <f>SUM(T12,T14,T16)-T18</f>
        <v>0</v>
      </c>
      <c r="Y18" s="44">
        <v>436.5</v>
      </c>
      <c r="Z18" s="266">
        <v>508.13</v>
      </c>
      <c r="AA18" s="43"/>
      <c r="AB18" s="44"/>
      <c r="AC18" s="262"/>
      <c r="AD18" s="262"/>
    </row>
    <row r="19" spans="1:30" ht="15.75" customHeight="1" x14ac:dyDescent="0.2">
      <c r="A19" s="211" t="s">
        <v>127</v>
      </c>
      <c r="B19" s="76">
        <f>R19</f>
        <v>95396</v>
      </c>
      <c r="C19" s="77">
        <f>S19</f>
        <v>329.88</v>
      </c>
      <c r="D19" s="77">
        <f>Y19</f>
        <v>327.57</v>
      </c>
      <c r="E19" s="78">
        <f>T19</f>
        <v>90167</v>
      </c>
      <c r="F19" s="77">
        <f>U19</f>
        <v>344.44</v>
      </c>
      <c r="G19" s="77">
        <f>Z19</f>
        <v>342.32</v>
      </c>
      <c r="Q19" s="43" t="s">
        <v>61</v>
      </c>
      <c r="R19" s="43">
        <v>95396</v>
      </c>
      <c r="S19" s="43">
        <v>329.88</v>
      </c>
      <c r="T19" s="137">
        <v>90167</v>
      </c>
      <c r="U19" s="137">
        <v>344.44</v>
      </c>
      <c r="Y19" s="44">
        <v>327.57</v>
      </c>
      <c r="Z19" s="266">
        <v>342.32</v>
      </c>
      <c r="AA19" s="43"/>
      <c r="AB19" s="44"/>
      <c r="AC19" s="262"/>
      <c r="AD19" s="262"/>
    </row>
    <row r="20" spans="1:30" s="30" customFormat="1" ht="15.75" customHeight="1" x14ac:dyDescent="0.2">
      <c r="A20" s="211" t="s">
        <v>128</v>
      </c>
      <c r="B20" s="76">
        <f>R20</f>
        <v>198300</v>
      </c>
      <c r="C20" s="77">
        <f>S20</f>
        <v>348.53</v>
      </c>
      <c r="D20" s="77">
        <f>Y20</f>
        <v>348.53</v>
      </c>
      <c r="E20" s="78">
        <f>T20</f>
        <v>165495</v>
      </c>
      <c r="F20" s="77">
        <f>U20</f>
        <v>397.31</v>
      </c>
      <c r="G20" s="77">
        <f>Z20</f>
        <v>397.31</v>
      </c>
      <c r="I20" s="31"/>
      <c r="P20" s="41"/>
      <c r="Q20" s="138" t="s">
        <v>62</v>
      </c>
      <c r="R20" s="138">
        <v>198300</v>
      </c>
      <c r="S20" s="138">
        <v>348.53</v>
      </c>
      <c r="T20" s="138">
        <v>165495</v>
      </c>
      <c r="U20" s="138">
        <v>397.31</v>
      </c>
      <c r="V20" s="138"/>
      <c r="W20" s="139"/>
      <c r="X20" s="219"/>
      <c r="Y20" s="139">
        <v>348.53</v>
      </c>
      <c r="Z20" s="267">
        <v>397.31</v>
      </c>
      <c r="AA20" s="138"/>
      <c r="AB20" s="139"/>
      <c r="AC20" s="263"/>
      <c r="AD20" s="263"/>
    </row>
    <row r="21" spans="1:30" ht="15.75" customHeight="1" x14ac:dyDescent="0.2">
      <c r="A21" s="162" t="s">
        <v>32</v>
      </c>
      <c r="B21" s="163">
        <f>SUM(R17,R19,R20)</f>
        <v>1131237</v>
      </c>
      <c r="C21" s="164">
        <f>S21</f>
        <v>413.99</v>
      </c>
      <c r="D21" s="164">
        <f>Y21</f>
        <v>407.63</v>
      </c>
      <c r="E21" s="169">
        <f>SUM(E18:E20)</f>
        <v>946615</v>
      </c>
      <c r="F21" s="164">
        <f>U21</f>
        <v>467.53</v>
      </c>
      <c r="G21" s="164">
        <f>Z21</f>
        <v>463.42</v>
      </c>
      <c r="I21" s="26"/>
      <c r="Q21" s="43" t="s">
        <v>63</v>
      </c>
      <c r="R21" s="43">
        <v>1131237</v>
      </c>
      <c r="S21" s="43">
        <v>413.99</v>
      </c>
      <c r="T21" s="43">
        <v>946615</v>
      </c>
      <c r="U21" s="43">
        <v>467.53</v>
      </c>
      <c r="V21" s="43">
        <f>SUM(R17,R19,R20)-R21</f>
        <v>0</v>
      </c>
      <c r="W21" s="44">
        <f>SUM(T17,T19,T20)-T21</f>
        <v>0</v>
      </c>
      <c r="Y21" s="44">
        <v>407.63</v>
      </c>
      <c r="Z21" s="266">
        <v>463.42</v>
      </c>
      <c r="AA21" s="43"/>
      <c r="AB21" s="44"/>
      <c r="AC21" s="262"/>
      <c r="AD21" s="262"/>
    </row>
    <row r="22" spans="1:30" ht="23.25" customHeight="1" x14ac:dyDescent="0.2">
      <c r="A22" s="33"/>
      <c r="B22" s="34"/>
      <c r="C22" s="56"/>
      <c r="D22" s="56"/>
      <c r="E22" s="4"/>
      <c r="G22" s="56"/>
      <c r="Q22" s="43" t="s">
        <v>65</v>
      </c>
      <c r="R22" s="140">
        <v>1225280</v>
      </c>
      <c r="S22" s="140">
        <v>447.49</v>
      </c>
      <c r="T22" s="137">
        <v>1040483</v>
      </c>
      <c r="U22" s="137">
        <v>502.15</v>
      </c>
      <c r="Y22" s="44">
        <v>443.38</v>
      </c>
      <c r="Z22" s="266">
        <v>500.51</v>
      </c>
      <c r="AA22" s="43"/>
      <c r="AB22" s="44"/>
      <c r="AC22" s="262"/>
      <c r="AD22" s="262"/>
    </row>
    <row r="23" spans="1:30" x14ac:dyDescent="0.2">
      <c r="A23" s="27" t="s">
        <v>34</v>
      </c>
      <c r="B23" s="27"/>
      <c r="C23" s="55"/>
      <c r="D23" s="55"/>
      <c r="E23" s="27"/>
      <c r="G23" s="55"/>
      <c r="Q23" s="43" t="s">
        <v>66</v>
      </c>
      <c r="R23" s="141">
        <f>B45-B36-B28-B21-B43</f>
        <v>0</v>
      </c>
      <c r="T23" s="43">
        <f>E45-E43-E36-E28-E21</f>
        <v>0</v>
      </c>
      <c r="U23" s="142">
        <f>((E21*F21)+(E28*F28)+(E36*F36)+(E43*F43))/E45+0.01</f>
        <v>502.1519016841217</v>
      </c>
      <c r="V23" s="43">
        <f>T18-T16-T14-T12</f>
        <v>0</v>
      </c>
      <c r="Y23" s="218"/>
      <c r="Z23" s="262"/>
      <c r="AA23" s="43"/>
      <c r="AB23" s="44"/>
      <c r="AC23" s="262"/>
      <c r="AD23" s="262"/>
    </row>
    <row r="24" spans="1:30" x14ac:dyDescent="0.2">
      <c r="A24" s="11" t="s">
        <v>35</v>
      </c>
      <c r="B24" s="11"/>
      <c r="C24" s="57"/>
      <c r="D24" s="57"/>
      <c r="E24" s="11"/>
      <c r="G24" s="57"/>
      <c r="T24" s="43">
        <f>E45-E43-E36-E28-E21</f>
        <v>0</v>
      </c>
      <c r="Y24" s="218"/>
      <c r="Z24" s="262"/>
      <c r="AA24" s="43"/>
      <c r="AB24" s="44"/>
      <c r="AC24" s="262"/>
      <c r="AD24" s="262"/>
    </row>
    <row r="25" spans="1:30" ht="18" customHeight="1" x14ac:dyDescent="0.2">
      <c r="A25" s="214" t="s">
        <v>126</v>
      </c>
      <c r="B25" s="73">
        <f t="shared" ref="B25:C27" si="0">R25</f>
        <v>6816</v>
      </c>
      <c r="C25" s="75">
        <f t="shared" si="0"/>
        <v>687.47</v>
      </c>
      <c r="D25" s="75">
        <f>Y25</f>
        <v>687.16</v>
      </c>
      <c r="E25" s="80">
        <f t="shared" ref="E25:F27" si="1">T25</f>
        <v>6730</v>
      </c>
      <c r="F25" s="75">
        <f t="shared" si="1"/>
        <v>690.4</v>
      </c>
      <c r="G25" s="75">
        <f>Z25</f>
        <v>690.09</v>
      </c>
      <c r="R25" s="43">
        <v>6816</v>
      </c>
      <c r="S25" s="43">
        <v>687.47</v>
      </c>
      <c r="T25" s="43">
        <v>6730</v>
      </c>
      <c r="U25" s="43">
        <v>690.4</v>
      </c>
      <c r="Y25" s="44">
        <v>687.16</v>
      </c>
      <c r="Z25" s="266">
        <v>690.09</v>
      </c>
      <c r="AA25" s="43"/>
      <c r="AB25" s="44"/>
      <c r="AC25" s="262"/>
      <c r="AD25" s="262"/>
    </row>
    <row r="26" spans="1:30" ht="18" customHeight="1" x14ac:dyDescent="0.2">
      <c r="A26" s="215" t="s">
        <v>127</v>
      </c>
      <c r="B26" s="78">
        <f t="shared" si="0"/>
        <v>7989</v>
      </c>
      <c r="C26" s="77">
        <f t="shared" si="0"/>
        <v>565.36</v>
      </c>
      <c r="D26" s="77">
        <f>Y26</f>
        <v>564.98</v>
      </c>
      <c r="E26" s="81">
        <f t="shared" si="1"/>
        <v>7984</v>
      </c>
      <c r="F26" s="77">
        <f t="shared" si="1"/>
        <v>565.58000000000004</v>
      </c>
      <c r="G26" s="77">
        <f>Z26</f>
        <v>565.20000000000005</v>
      </c>
      <c r="R26" s="43">
        <v>7989</v>
      </c>
      <c r="S26" s="43">
        <v>565.36</v>
      </c>
      <c r="T26" s="43">
        <v>7984</v>
      </c>
      <c r="U26" s="43">
        <v>565.58000000000004</v>
      </c>
      <c r="Y26" s="44">
        <v>564.98</v>
      </c>
      <c r="Z26" s="266">
        <v>565.20000000000005</v>
      </c>
      <c r="AA26" s="43"/>
      <c r="AB26" s="44"/>
      <c r="AC26" s="262"/>
      <c r="AD26" s="262"/>
    </row>
    <row r="27" spans="1:30" s="30" customFormat="1" ht="18" customHeight="1" x14ac:dyDescent="0.2">
      <c r="A27" s="215" t="s">
        <v>128</v>
      </c>
      <c r="B27" s="78">
        <f t="shared" si="0"/>
        <v>1238</v>
      </c>
      <c r="C27" s="77">
        <f t="shared" si="0"/>
        <v>653.71</v>
      </c>
      <c r="D27" s="77">
        <f>Y27</f>
        <v>653.71</v>
      </c>
      <c r="E27" s="81">
        <f t="shared" si="1"/>
        <v>1229</v>
      </c>
      <c r="F27" s="77">
        <f t="shared" si="1"/>
        <v>656.38</v>
      </c>
      <c r="G27" s="77">
        <f>Z27</f>
        <v>656.38</v>
      </c>
      <c r="P27" s="41"/>
      <c r="Q27" s="138"/>
      <c r="R27" s="138">
        <v>1238</v>
      </c>
      <c r="S27" s="138">
        <v>653.71</v>
      </c>
      <c r="T27" s="43">
        <v>1229</v>
      </c>
      <c r="U27" s="43">
        <v>656.38</v>
      </c>
      <c r="V27" s="138"/>
      <c r="W27" s="139"/>
      <c r="X27" s="219"/>
      <c r="Y27" s="139">
        <v>653.71</v>
      </c>
      <c r="Z27" s="267">
        <v>656.38</v>
      </c>
      <c r="AA27" s="138"/>
      <c r="AB27" s="139"/>
      <c r="AC27" s="263"/>
      <c r="AD27" s="263"/>
    </row>
    <row r="28" spans="1:30" ht="15.75" customHeight="1" x14ac:dyDescent="0.2">
      <c r="A28" s="162" t="s">
        <v>1</v>
      </c>
      <c r="B28" s="169">
        <f>SUM(R25:R27)</f>
        <v>16043</v>
      </c>
      <c r="C28" s="164">
        <f>S28</f>
        <v>624.05999999999995</v>
      </c>
      <c r="D28" s="164">
        <f>Y28</f>
        <v>623.77</v>
      </c>
      <c r="E28" s="169">
        <f>SUM(E25:E27)</f>
        <v>15943</v>
      </c>
      <c r="F28" s="164">
        <f>U28</f>
        <v>625.27</v>
      </c>
      <c r="G28" s="164">
        <f>Z28</f>
        <v>624.98</v>
      </c>
      <c r="R28" s="43">
        <v>16043</v>
      </c>
      <c r="S28" s="43">
        <v>624.05999999999995</v>
      </c>
      <c r="T28" s="43">
        <v>15943</v>
      </c>
      <c r="U28" s="43">
        <v>625.27</v>
      </c>
      <c r="V28" s="43">
        <f>R28-R25-R26-R27</f>
        <v>0</v>
      </c>
      <c r="W28" s="44">
        <f>T28-T25-T26-T27</f>
        <v>0</v>
      </c>
      <c r="Y28" s="44">
        <v>623.77</v>
      </c>
      <c r="Z28" s="266">
        <v>624.98</v>
      </c>
      <c r="AA28" s="43"/>
      <c r="AB28" s="44"/>
      <c r="AC28" s="262"/>
      <c r="AD28" s="262"/>
    </row>
    <row r="29" spans="1:30" ht="23.25" customHeight="1" x14ac:dyDescent="0.2">
      <c r="A29" s="14"/>
      <c r="B29" s="15"/>
      <c r="C29" s="16"/>
      <c r="D29" s="16"/>
      <c r="E29" s="17"/>
      <c r="G29" s="16"/>
      <c r="Y29" s="218"/>
      <c r="Z29" s="262"/>
      <c r="AA29" s="262"/>
      <c r="AB29" s="262"/>
      <c r="AC29" s="262"/>
      <c r="AD29" s="262"/>
    </row>
    <row r="30" spans="1:30" x14ac:dyDescent="0.2">
      <c r="A30" s="277" t="s">
        <v>40</v>
      </c>
      <c r="B30" s="277"/>
      <c r="C30" s="277"/>
      <c r="D30" s="277"/>
      <c r="E30" s="277"/>
      <c r="F30" s="277"/>
      <c r="G30" s="205"/>
      <c r="Y30" s="218"/>
      <c r="Z30" s="262"/>
      <c r="AA30" s="262"/>
      <c r="AB30" s="262"/>
      <c r="AC30" s="262"/>
      <c r="AD30" s="262"/>
    </row>
    <row r="31" spans="1:30" x14ac:dyDescent="0.2">
      <c r="A31" s="13" t="s">
        <v>41</v>
      </c>
      <c r="Y31" s="218"/>
      <c r="Z31" s="262"/>
      <c r="AA31" s="262"/>
      <c r="AB31" s="262"/>
      <c r="AC31" s="262"/>
      <c r="AD31" s="262"/>
    </row>
    <row r="32" spans="1:30" ht="17.25" customHeight="1" x14ac:dyDescent="0.2">
      <c r="A32" s="209" t="s">
        <v>43</v>
      </c>
      <c r="B32" s="80">
        <f t="shared" ref="B32:C35" si="2">R32</f>
        <v>2509</v>
      </c>
      <c r="C32" s="82">
        <f t="shared" si="2"/>
        <v>477.59</v>
      </c>
      <c r="D32" s="75">
        <f>Y32</f>
        <v>476.45</v>
      </c>
      <c r="E32" s="80">
        <f t="shared" ref="E32:F35" si="3">T32</f>
        <v>2509</v>
      </c>
      <c r="F32" s="75">
        <f t="shared" si="3"/>
        <v>477.59</v>
      </c>
      <c r="G32" s="75">
        <f>Z32</f>
        <v>476.45</v>
      </c>
      <c r="R32" s="43">
        <v>2509</v>
      </c>
      <c r="S32" s="43">
        <v>477.59</v>
      </c>
      <c r="T32" s="43">
        <v>2509</v>
      </c>
      <c r="U32" s="43">
        <v>477.59</v>
      </c>
      <c r="Y32" s="44">
        <v>476.45</v>
      </c>
      <c r="Z32" s="266">
        <v>476.45</v>
      </c>
      <c r="AA32" s="262"/>
      <c r="AB32" s="262"/>
      <c r="AC32" s="262"/>
      <c r="AD32" s="262"/>
    </row>
    <row r="33" spans="1:30" ht="26.25" customHeight="1" x14ac:dyDescent="0.2">
      <c r="A33" s="213" t="s">
        <v>73</v>
      </c>
      <c r="B33" s="81">
        <f t="shared" si="2"/>
        <v>1714</v>
      </c>
      <c r="C33" s="83">
        <f t="shared" si="2"/>
        <v>607.33000000000004</v>
      </c>
      <c r="D33" s="77">
        <f>Y33</f>
        <v>607.36</v>
      </c>
      <c r="E33" s="81">
        <f t="shared" si="3"/>
        <v>1711</v>
      </c>
      <c r="F33" s="84">
        <f t="shared" si="3"/>
        <v>607.54999999999995</v>
      </c>
      <c r="G33" s="77">
        <f t="shared" ref="G33:G36" si="4">Z33</f>
        <v>607.59</v>
      </c>
      <c r="R33" s="43">
        <v>1714</v>
      </c>
      <c r="S33" s="43">
        <v>607.33000000000004</v>
      </c>
      <c r="T33" s="43">
        <v>1711</v>
      </c>
      <c r="U33" s="43">
        <v>607.54999999999995</v>
      </c>
      <c r="Y33" s="44">
        <v>607.36</v>
      </c>
      <c r="Z33" s="266">
        <v>607.59</v>
      </c>
      <c r="AA33" s="262"/>
      <c r="AB33" s="262"/>
      <c r="AC33" s="262"/>
      <c r="AD33" s="262"/>
    </row>
    <row r="34" spans="1:30" ht="17.25" customHeight="1" x14ac:dyDescent="0.2">
      <c r="A34" s="210" t="s">
        <v>127</v>
      </c>
      <c r="B34" s="81">
        <f t="shared" si="2"/>
        <v>52047</v>
      </c>
      <c r="C34" s="83">
        <f t="shared" si="2"/>
        <v>925.02</v>
      </c>
      <c r="D34" s="77">
        <f>Y34</f>
        <v>925.72</v>
      </c>
      <c r="E34" s="81">
        <f t="shared" si="3"/>
        <v>51982</v>
      </c>
      <c r="F34" s="84">
        <f t="shared" si="3"/>
        <v>925.54</v>
      </c>
      <c r="G34" s="77">
        <f t="shared" si="4"/>
        <v>926.24</v>
      </c>
      <c r="R34" s="43">
        <v>52047</v>
      </c>
      <c r="S34" s="43">
        <v>925.02</v>
      </c>
      <c r="T34" s="43">
        <v>51982</v>
      </c>
      <c r="U34" s="43">
        <v>925.54</v>
      </c>
      <c r="Y34" s="44">
        <v>925.72</v>
      </c>
      <c r="Z34" s="266">
        <v>926.24</v>
      </c>
      <c r="AA34" s="262"/>
      <c r="AB34" s="262"/>
      <c r="AC34" s="262"/>
      <c r="AD34" s="262"/>
    </row>
    <row r="35" spans="1:30" s="30" customFormat="1" ht="17.25" customHeight="1" x14ac:dyDescent="0.2">
      <c r="A35" s="210" t="s">
        <v>128</v>
      </c>
      <c r="B35" s="81">
        <f t="shared" si="2"/>
        <v>15001</v>
      </c>
      <c r="C35" s="83">
        <f t="shared" si="2"/>
        <v>1065.07</v>
      </c>
      <c r="D35" s="77">
        <f>Y35</f>
        <v>1065.07</v>
      </c>
      <c r="E35" s="81">
        <f t="shared" si="3"/>
        <v>14994</v>
      </c>
      <c r="F35" s="84">
        <f t="shared" si="3"/>
        <v>1065.31</v>
      </c>
      <c r="G35" s="77">
        <f t="shared" si="4"/>
        <v>1065.31</v>
      </c>
      <c r="P35" s="41"/>
      <c r="Q35" s="138"/>
      <c r="R35" s="138">
        <v>15001</v>
      </c>
      <c r="S35" s="138">
        <v>1065.07</v>
      </c>
      <c r="T35" s="138">
        <v>14994</v>
      </c>
      <c r="U35" s="138">
        <v>1065.31</v>
      </c>
      <c r="V35" s="138"/>
      <c r="W35" s="139"/>
      <c r="X35" s="219"/>
      <c r="Y35" s="139">
        <v>1065.07</v>
      </c>
      <c r="Z35" s="267">
        <v>1065.31</v>
      </c>
      <c r="AA35" s="263"/>
      <c r="AB35" s="263"/>
      <c r="AC35" s="263"/>
      <c r="AD35" s="263"/>
    </row>
    <row r="36" spans="1:30" ht="17.25" customHeight="1" x14ac:dyDescent="0.2">
      <c r="A36" s="162" t="s">
        <v>1</v>
      </c>
      <c r="B36" s="169">
        <f>SUM(R32:R35)</f>
        <v>71271</v>
      </c>
      <c r="C36" s="237">
        <f>S36</f>
        <v>931.1</v>
      </c>
      <c r="D36" s="164">
        <f>Y36</f>
        <v>931.95</v>
      </c>
      <c r="E36" s="169">
        <f>SUM(E32:E35)</f>
        <v>71196</v>
      </c>
      <c r="F36" s="164">
        <f>U36</f>
        <v>931.55</v>
      </c>
      <c r="G36" s="164">
        <f t="shared" si="4"/>
        <v>932.39</v>
      </c>
      <c r="R36" s="43">
        <v>71271</v>
      </c>
      <c r="S36" s="43">
        <v>931.1</v>
      </c>
      <c r="T36" s="43">
        <v>71196</v>
      </c>
      <c r="U36" s="43">
        <v>931.55</v>
      </c>
      <c r="V36" s="43">
        <f>R36-R32-R33-R34-R35</f>
        <v>0</v>
      </c>
      <c r="W36" s="44">
        <f>T36-T32-T33-T34-T35</f>
        <v>0</v>
      </c>
      <c r="Y36" s="44">
        <v>931.95</v>
      </c>
      <c r="Z36" s="266">
        <v>932.39</v>
      </c>
      <c r="AA36" s="262"/>
      <c r="AB36" s="262"/>
      <c r="AC36" s="262"/>
      <c r="AD36" s="262"/>
    </row>
    <row r="37" spans="1:30" ht="23.25" customHeight="1" x14ac:dyDescent="0.2">
      <c r="A37" s="11"/>
      <c r="B37" s="35"/>
      <c r="C37" s="58"/>
      <c r="D37" s="58"/>
      <c r="E37" s="36"/>
      <c r="F37" s="59"/>
      <c r="G37" s="58"/>
      <c r="Y37" s="218"/>
      <c r="Z37" s="262"/>
      <c r="AA37" s="262"/>
      <c r="AB37" s="262"/>
      <c r="AC37" s="262"/>
      <c r="AD37" s="262"/>
    </row>
    <row r="38" spans="1:30" x14ac:dyDescent="0.2">
      <c r="A38" s="11" t="s">
        <v>36</v>
      </c>
      <c r="B38" s="11"/>
      <c r="C38" s="57"/>
      <c r="D38" s="57"/>
      <c r="E38" s="11"/>
      <c r="G38" s="57"/>
      <c r="Y38" s="218"/>
      <c r="Z38" s="262"/>
      <c r="AA38" s="262"/>
      <c r="AB38" s="262"/>
      <c r="AC38" s="262"/>
      <c r="AD38" s="262"/>
    </row>
    <row r="39" spans="1:30" x14ac:dyDescent="0.2">
      <c r="A39" s="11" t="s">
        <v>37</v>
      </c>
      <c r="B39" s="11"/>
      <c r="C39" s="57"/>
      <c r="D39" s="57"/>
      <c r="E39" s="11"/>
      <c r="G39" s="57"/>
      <c r="Y39" s="218"/>
      <c r="Z39" s="262"/>
      <c r="AA39" s="262"/>
      <c r="AB39" s="262"/>
      <c r="AC39" s="262"/>
      <c r="AD39" s="262"/>
    </row>
    <row r="40" spans="1:30" x14ac:dyDescent="0.2">
      <c r="A40" s="11" t="s">
        <v>49</v>
      </c>
      <c r="B40" s="11"/>
      <c r="C40" s="57"/>
      <c r="D40" s="57"/>
      <c r="E40" s="11"/>
      <c r="G40" s="57"/>
      <c r="Y40" s="218"/>
      <c r="Z40" s="262"/>
      <c r="AA40" s="262"/>
      <c r="AB40" s="262"/>
      <c r="AC40" s="262"/>
      <c r="AD40" s="262"/>
    </row>
    <row r="41" spans="1:30" ht="18.75" customHeight="1" x14ac:dyDescent="0.2">
      <c r="A41" s="216" t="s">
        <v>127</v>
      </c>
      <c r="B41" s="65">
        <f>R41</f>
        <v>5645</v>
      </c>
      <c r="C41" s="66">
        <f>S41</f>
        <v>538.59</v>
      </c>
      <c r="D41" s="66">
        <f>Y41</f>
        <v>538.59</v>
      </c>
      <c r="E41" s="65">
        <f t="shared" ref="E41:F43" si="5">T41</f>
        <v>5645</v>
      </c>
      <c r="F41" s="67">
        <f t="shared" si="5"/>
        <v>538.59</v>
      </c>
      <c r="G41" s="66">
        <f>Z41</f>
        <v>538.59</v>
      </c>
      <c r="R41" s="43">
        <v>5645</v>
      </c>
      <c r="S41" s="43">
        <v>538.59</v>
      </c>
      <c r="T41" s="43">
        <v>5645</v>
      </c>
      <c r="U41" s="43">
        <v>538.59</v>
      </c>
      <c r="Y41" s="44">
        <v>538.59</v>
      </c>
      <c r="Z41" s="266">
        <v>538.59</v>
      </c>
      <c r="AA41" s="262"/>
      <c r="AB41" s="262"/>
      <c r="AC41" s="262"/>
      <c r="AD41" s="262"/>
    </row>
    <row r="42" spans="1:30" s="30" customFormat="1" ht="16.5" customHeight="1" x14ac:dyDescent="0.2">
      <c r="A42" s="210" t="s">
        <v>128</v>
      </c>
      <c r="B42" s="69">
        <f>R42</f>
        <v>1084</v>
      </c>
      <c r="C42" s="70">
        <f>S42</f>
        <v>523.58000000000004</v>
      </c>
      <c r="D42" s="70">
        <f t="shared" ref="D42:D43" si="6">Y42</f>
        <v>523.58000000000004</v>
      </c>
      <c r="E42" s="71">
        <f t="shared" si="5"/>
        <v>1084</v>
      </c>
      <c r="F42" s="72">
        <f t="shared" si="5"/>
        <v>523.58000000000004</v>
      </c>
      <c r="G42" s="70">
        <f>Z42</f>
        <v>523.58000000000004</v>
      </c>
      <c r="P42" s="41"/>
      <c r="Q42" s="138"/>
      <c r="R42" s="43">
        <v>1084</v>
      </c>
      <c r="S42" s="43">
        <v>523.58000000000004</v>
      </c>
      <c r="T42" s="138">
        <v>1084</v>
      </c>
      <c r="U42" s="138">
        <v>523.58000000000004</v>
      </c>
      <c r="V42" s="138"/>
      <c r="W42" s="139"/>
      <c r="X42" s="219"/>
      <c r="Y42" s="139">
        <v>523.58000000000004</v>
      </c>
      <c r="Z42" s="267">
        <v>523.58000000000004</v>
      </c>
      <c r="AA42" s="263"/>
      <c r="AB42" s="263"/>
      <c r="AC42" s="263"/>
      <c r="AD42" s="263"/>
    </row>
    <row r="43" spans="1:30" ht="15" customHeight="1" x14ac:dyDescent="0.2">
      <c r="A43" s="162" t="s">
        <v>1</v>
      </c>
      <c r="B43" s="169">
        <f>SUM(B41:B42)</f>
        <v>6729</v>
      </c>
      <c r="C43" s="164">
        <f>S43</f>
        <v>536.16999999999996</v>
      </c>
      <c r="D43" s="164">
        <f t="shared" si="6"/>
        <v>536.16999999999996</v>
      </c>
      <c r="E43" s="238">
        <f t="shared" si="5"/>
        <v>6729</v>
      </c>
      <c r="F43" s="164">
        <f t="shared" si="5"/>
        <v>536.16999999999996</v>
      </c>
      <c r="G43" s="164">
        <f>Z43</f>
        <v>536.16999999999996</v>
      </c>
      <c r="R43" s="43">
        <v>6729</v>
      </c>
      <c r="S43" s="43">
        <v>536.16999999999996</v>
      </c>
      <c r="T43" s="43">
        <v>6729</v>
      </c>
      <c r="U43" s="43">
        <v>536.16999999999996</v>
      </c>
      <c r="Y43" s="44">
        <v>536.16999999999996</v>
      </c>
      <c r="Z43" s="266">
        <v>536.16999999999996</v>
      </c>
      <c r="AA43" s="262"/>
      <c r="AB43" s="262"/>
      <c r="AC43" s="262"/>
      <c r="AD43" s="262"/>
    </row>
    <row r="44" spans="1:30" ht="9" customHeight="1" x14ac:dyDescent="0.2">
      <c r="A44" s="243"/>
      <c r="B44" s="244"/>
      <c r="C44" s="245"/>
      <c r="D44" s="245"/>
      <c r="E44" s="244"/>
      <c r="F44" s="245"/>
      <c r="G44" s="245"/>
      <c r="Y44" s="218"/>
      <c r="Z44" s="262"/>
      <c r="AA44" s="262"/>
      <c r="AB44" s="262"/>
      <c r="AC44" s="262"/>
      <c r="AD44" s="262"/>
    </row>
    <row r="45" spans="1:30" ht="18" customHeight="1" x14ac:dyDescent="0.2">
      <c r="A45" s="239" t="s">
        <v>33</v>
      </c>
      <c r="B45" s="240">
        <f>SUM(B21,B28,B36,B43)</f>
        <v>1225280</v>
      </c>
      <c r="C45" s="241">
        <f>S22</f>
        <v>447.49</v>
      </c>
      <c r="D45" s="241">
        <f>Y22</f>
        <v>443.38</v>
      </c>
      <c r="E45" s="242">
        <f>SUM(E21,E28,E36,E43)</f>
        <v>1040483</v>
      </c>
      <c r="F45" s="241">
        <f>U22</f>
        <v>502.15</v>
      </c>
      <c r="G45" s="241">
        <f>Z22</f>
        <v>500.51</v>
      </c>
      <c r="Y45" s="265"/>
      <c r="Z45" s="262"/>
      <c r="AA45" s="262"/>
      <c r="AB45" s="262"/>
      <c r="AC45" s="262"/>
      <c r="AD45" s="262"/>
    </row>
    <row r="46" spans="1:30" ht="17.25" customHeight="1" x14ac:dyDescent="0.2">
      <c r="A46" s="14"/>
      <c r="B46" s="15"/>
      <c r="C46" s="16"/>
      <c r="D46" s="16"/>
      <c r="E46" s="15"/>
      <c r="F46" s="16"/>
      <c r="G46" s="16"/>
      <c r="Y46" s="265"/>
      <c r="Z46" s="262"/>
      <c r="AA46" s="262"/>
      <c r="AB46" s="262"/>
      <c r="AC46" s="262"/>
      <c r="AD46" s="262"/>
    </row>
    <row r="47" spans="1:30" s="143" customFormat="1" ht="30" customHeight="1" x14ac:dyDescent="0.2">
      <c r="A47" s="279" t="s">
        <v>100</v>
      </c>
      <c r="B47" s="279"/>
      <c r="C47" s="279"/>
      <c r="D47" s="279"/>
      <c r="E47" s="279"/>
      <c r="F47" s="279"/>
      <c r="G47" s="207"/>
      <c r="P47" s="144"/>
      <c r="Q47" s="145"/>
      <c r="R47" s="145" t="s">
        <v>69</v>
      </c>
      <c r="S47" s="145"/>
      <c r="T47" s="145"/>
      <c r="U47" s="145"/>
      <c r="V47" s="145"/>
      <c r="W47" s="146"/>
      <c r="X47" s="220"/>
      <c r="Y47" s="268"/>
      <c r="Z47" s="264"/>
      <c r="AA47" s="264"/>
      <c r="AB47" s="264"/>
      <c r="AC47" s="264"/>
      <c r="AD47" s="264"/>
    </row>
    <row r="48" spans="1:30" s="143" customFormat="1" ht="21" customHeight="1" x14ac:dyDescent="0.2">
      <c r="A48" s="154" t="s">
        <v>93</v>
      </c>
      <c r="B48" s="155"/>
      <c r="C48" s="156"/>
      <c r="D48" s="156"/>
      <c r="E48" s="156"/>
      <c r="F48" s="59"/>
      <c r="G48" s="156"/>
      <c r="P48" s="144"/>
      <c r="Q48" s="145"/>
      <c r="R48" s="147">
        <f>((B21*C21)+(B28*C28)+(B36*C36)+(B43*C43))/(B21+B28+B36+B43)</f>
        <v>447.49030118829972</v>
      </c>
      <c r="S48" s="147">
        <f>((E21*F21)+(E28*F28)+(E36*F36)+(E43*F43))/(E21+E28+E36+E43)+0.01</f>
        <v>502.1519016841217</v>
      </c>
      <c r="T48" s="145"/>
      <c r="U48" s="145"/>
      <c r="V48" s="145"/>
      <c r="W48" s="146"/>
      <c r="X48" s="220"/>
      <c r="Y48" s="147"/>
      <c r="Z48" s="264"/>
      <c r="AA48" s="264"/>
      <c r="AB48" s="264"/>
      <c r="AC48" s="264"/>
      <c r="AD48" s="264"/>
    </row>
    <row r="49" spans="1:30" s="143" customFormat="1" ht="33" customHeight="1" x14ac:dyDescent="0.2">
      <c r="A49" s="278" t="s">
        <v>94</v>
      </c>
      <c r="B49" s="278"/>
      <c r="C49" s="278"/>
      <c r="D49" s="278"/>
      <c r="E49" s="278"/>
      <c r="F49" s="278"/>
      <c r="G49" s="206"/>
      <c r="H49" s="148"/>
      <c r="I49" s="148"/>
      <c r="J49" s="148"/>
      <c r="K49" s="148"/>
      <c r="L49" s="148"/>
      <c r="M49" s="148"/>
      <c r="P49" s="144"/>
      <c r="Q49" s="145"/>
      <c r="R49" s="149">
        <f>B21+B28+B36+B43</f>
        <v>1225280</v>
      </c>
      <c r="S49" s="145">
        <f>E21+E28+E36+E43</f>
        <v>1040483</v>
      </c>
      <c r="T49" s="145"/>
      <c r="U49" s="145"/>
      <c r="V49" s="145"/>
      <c r="W49" s="146"/>
      <c r="X49" s="220"/>
      <c r="Y49" s="268"/>
      <c r="Z49" s="264"/>
      <c r="AA49" s="264"/>
      <c r="AB49" s="264"/>
      <c r="AC49" s="264"/>
      <c r="AD49" s="264"/>
    </row>
    <row r="50" spans="1:30" s="143" customFormat="1" ht="16.5" customHeight="1" x14ac:dyDescent="0.2">
      <c r="A50" s="154" t="s">
        <v>95</v>
      </c>
      <c r="B50" s="155"/>
      <c r="C50" s="156"/>
      <c r="D50" s="156"/>
      <c r="E50" s="156"/>
      <c r="F50" s="59"/>
      <c r="G50" s="156"/>
      <c r="O50" s="150"/>
      <c r="P50" s="144"/>
      <c r="Q50" s="145"/>
      <c r="R50" s="151" t="s">
        <v>70</v>
      </c>
      <c r="S50" s="152">
        <f>R22-R49</f>
        <v>0</v>
      </c>
      <c r="T50" s="153">
        <f>S22-R48</f>
        <v>-3.0118829971570449E-4</v>
      </c>
      <c r="U50" s="151">
        <f>S49-T22</f>
        <v>0</v>
      </c>
      <c r="V50" s="153">
        <f>S48-U22</f>
        <v>1.9016841217194269E-3</v>
      </c>
      <c r="W50" s="146"/>
      <c r="X50" s="220"/>
      <c r="Y50" s="268"/>
      <c r="Z50" s="264"/>
      <c r="AA50" s="264"/>
      <c r="AB50" s="264"/>
      <c r="AC50" s="264"/>
      <c r="AD50" s="264"/>
    </row>
    <row r="51" spans="1:30" x14ac:dyDescent="0.2">
      <c r="A51" s="276"/>
      <c r="B51" s="276"/>
      <c r="C51" s="276"/>
      <c r="D51" s="276"/>
      <c r="E51" s="276"/>
      <c r="F51" s="276"/>
      <c r="G51" s="204"/>
      <c r="Y51" s="265"/>
      <c r="Z51" s="262"/>
      <c r="AA51" s="262"/>
      <c r="AB51" s="262"/>
      <c r="AC51" s="262"/>
      <c r="AD51" s="262"/>
    </row>
    <row r="52" spans="1:30" ht="0.75" hidden="1" customHeight="1" x14ac:dyDescent="0.2">
      <c r="Y52" s="265"/>
      <c r="Z52" s="262"/>
      <c r="AA52" s="262"/>
      <c r="AB52" s="262"/>
      <c r="AC52" s="262"/>
      <c r="AD52" s="262"/>
    </row>
    <row r="53" spans="1:30" hidden="1" x14ac:dyDescent="0.2">
      <c r="P53" s="42"/>
      <c r="Y53" s="265"/>
      <c r="Z53" s="262"/>
      <c r="AA53" s="262"/>
      <c r="AB53" s="262"/>
      <c r="AC53" s="262"/>
      <c r="AD53" s="262"/>
    </row>
    <row r="54" spans="1:30" hidden="1" x14ac:dyDescent="0.2">
      <c r="Y54" s="265"/>
      <c r="Z54" s="262"/>
      <c r="AA54" s="262"/>
      <c r="AB54" s="262"/>
      <c r="AC54" s="262"/>
      <c r="AD54" s="262"/>
    </row>
    <row r="55" spans="1:30" x14ac:dyDescent="0.2">
      <c r="Y55" s="265"/>
      <c r="Z55" s="262"/>
      <c r="AA55" s="262"/>
      <c r="AB55" s="262"/>
      <c r="AC55" s="262"/>
      <c r="AD55" s="262"/>
    </row>
    <row r="56" spans="1:30" x14ac:dyDescent="0.2">
      <c r="Y56" s="265"/>
      <c r="Z56" s="262"/>
      <c r="AA56" s="262"/>
      <c r="AB56" s="262"/>
      <c r="AC56" s="262"/>
      <c r="AD56" s="262"/>
    </row>
    <row r="57" spans="1:30" x14ac:dyDescent="0.2">
      <c r="Y57" s="265"/>
      <c r="Z57" s="262"/>
      <c r="AA57" s="262"/>
      <c r="AB57" s="262"/>
      <c r="AC57" s="262"/>
      <c r="AD57" s="262"/>
    </row>
    <row r="58" spans="1:30" x14ac:dyDescent="0.2">
      <c r="Y58" s="265"/>
      <c r="Z58" s="262"/>
      <c r="AA58" s="262"/>
      <c r="AB58" s="262"/>
      <c r="AC58" s="262"/>
      <c r="AD58" s="262"/>
    </row>
    <row r="59" spans="1:30" x14ac:dyDescent="0.2">
      <c r="Y59" s="265"/>
      <c r="Z59" s="262"/>
      <c r="AA59" s="262"/>
      <c r="AB59" s="262"/>
      <c r="AC59" s="262"/>
      <c r="AD59" s="262"/>
    </row>
  </sheetData>
  <mergeCells count="12">
    <mergeCell ref="E8:G8"/>
    <mergeCell ref="A5:G5"/>
    <mergeCell ref="A6:G6"/>
    <mergeCell ref="E7:G7"/>
    <mergeCell ref="A51:F51"/>
    <mergeCell ref="A30:F30"/>
    <mergeCell ref="A49:F49"/>
    <mergeCell ref="A47:F47"/>
    <mergeCell ref="D8:D9"/>
    <mergeCell ref="A8:A9"/>
    <mergeCell ref="B8:B9"/>
    <mergeCell ref="C8:C9"/>
  </mergeCells>
  <pageMargins left="0.11811023622047245" right="0.11811023622047245" top="0.35433070866141736" bottom="0.35433070866141736" header="0.31496062992125984" footer="0.31496062992125984"/>
  <pageSetup paperSize="9" scale="83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7"/>
  <sheetViews>
    <sheetView zoomScale="110" zoomScaleNormal="110" workbookViewId="0"/>
  </sheetViews>
  <sheetFormatPr defaultRowHeight="12" x14ac:dyDescent="0.2"/>
  <cols>
    <col min="1" max="1" width="13.85546875" style="3" customWidth="1"/>
    <col min="2" max="2" width="8.7109375" style="3" bestFit="1" customWidth="1"/>
    <col min="3" max="3" width="9.85546875" style="38" customWidth="1"/>
    <col min="4" max="4" width="8.85546875" style="3" customWidth="1"/>
    <col min="5" max="5" width="9.85546875" style="38" customWidth="1"/>
    <col min="6" max="6" width="8.85546875" style="3" customWidth="1"/>
    <col min="7" max="7" width="10.28515625" style="38" customWidth="1"/>
    <col min="8" max="8" width="9.140625" style="3"/>
    <col min="9" max="9" width="9.5703125" style="38" customWidth="1"/>
    <col min="10" max="10" width="16.140625" style="3" customWidth="1"/>
    <col min="11" max="11" width="9.140625" style="3" customWidth="1"/>
    <col min="12" max="12" width="9.7109375" style="38" customWidth="1"/>
    <col min="13" max="13" width="8.85546875" style="3" customWidth="1"/>
    <col min="14" max="14" width="9.85546875" style="38" customWidth="1"/>
    <col min="15" max="15" width="8.85546875" style="3" customWidth="1"/>
    <col min="16" max="16" width="9.140625" style="38" customWidth="1"/>
    <col min="17" max="17" width="9.85546875" style="3" customWidth="1"/>
    <col min="18" max="18" width="9.7109375" style="38" customWidth="1"/>
    <col min="19" max="19" width="9.140625" style="3" customWidth="1"/>
    <col min="20" max="20" width="11.85546875" style="3" customWidth="1"/>
    <col min="21" max="24" width="9.140625" style="3" customWidth="1"/>
    <col min="25" max="16384" width="9.140625" style="3"/>
  </cols>
  <sheetData>
    <row r="1" spans="1:18" x14ac:dyDescent="0.2">
      <c r="A1" s="18" t="s">
        <v>2</v>
      </c>
      <c r="B1" s="18"/>
      <c r="C1" s="45"/>
      <c r="J1" s="18" t="s">
        <v>2</v>
      </c>
      <c r="K1" s="18"/>
      <c r="L1" s="45"/>
    </row>
    <row r="2" spans="1:18" x14ac:dyDescent="0.2">
      <c r="A2" s="18" t="s">
        <v>3</v>
      </c>
      <c r="B2" s="18"/>
      <c r="C2" s="45"/>
      <c r="J2" s="18" t="s">
        <v>3</v>
      </c>
      <c r="K2" s="18"/>
      <c r="L2" s="45"/>
    </row>
    <row r="3" spans="1:18" x14ac:dyDescent="0.2">
      <c r="A3" s="19" t="s">
        <v>0</v>
      </c>
      <c r="B3" s="19"/>
      <c r="C3" s="46"/>
      <c r="J3" s="19" t="s">
        <v>0</v>
      </c>
      <c r="K3" s="19"/>
      <c r="L3" s="46"/>
    </row>
    <row r="4" spans="1:18" x14ac:dyDescent="0.2">
      <c r="A4" s="19"/>
      <c r="B4" s="19"/>
      <c r="C4" s="46"/>
      <c r="J4" s="19"/>
      <c r="K4" s="19"/>
      <c r="L4" s="46"/>
    </row>
    <row r="5" spans="1:18" ht="9.75" hidden="1" customHeight="1" x14ac:dyDescent="0.2"/>
    <row r="6" spans="1:18" ht="12.75" x14ac:dyDescent="0.2">
      <c r="A6" s="294" t="s">
        <v>89</v>
      </c>
      <c r="B6" s="294"/>
      <c r="C6" s="294"/>
      <c r="D6" s="294"/>
      <c r="E6" s="294"/>
      <c r="F6" s="294"/>
      <c r="G6" s="294"/>
      <c r="H6" s="294"/>
      <c r="I6" s="294"/>
      <c r="J6" s="294" t="s">
        <v>90</v>
      </c>
      <c r="K6" s="294"/>
      <c r="L6" s="294"/>
      <c r="M6" s="294"/>
      <c r="N6" s="294"/>
      <c r="O6" s="294"/>
      <c r="P6" s="294"/>
      <c r="Q6" s="294"/>
      <c r="R6" s="294"/>
    </row>
    <row r="7" spans="1:18" ht="12.75" x14ac:dyDescent="0.2">
      <c r="A7" s="294" t="s">
        <v>91</v>
      </c>
      <c r="B7" s="294"/>
      <c r="C7" s="294"/>
      <c r="D7" s="294"/>
      <c r="E7" s="294"/>
      <c r="F7" s="294"/>
      <c r="G7" s="294"/>
      <c r="H7" s="294"/>
      <c r="I7" s="294"/>
      <c r="J7" s="294" t="s">
        <v>91</v>
      </c>
      <c r="K7" s="294"/>
      <c r="L7" s="294"/>
      <c r="M7" s="294"/>
      <c r="N7" s="294"/>
      <c r="O7" s="294"/>
      <c r="P7" s="294"/>
      <c r="Q7" s="294"/>
      <c r="R7" s="294"/>
    </row>
    <row r="8" spans="1:18" ht="12.75" x14ac:dyDescent="0.2">
      <c r="A8" s="298" t="s">
        <v>44</v>
      </c>
      <c r="B8" s="298"/>
      <c r="C8" s="298"/>
      <c r="D8" s="298"/>
      <c r="E8" s="298"/>
      <c r="F8" s="298"/>
      <c r="G8" s="298"/>
      <c r="H8" s="298"/>
      <c r="I8" s="298"/>
      <c r="J8" s="294" t="s">
        <v>42</v>
      </c>
      <c r="K8" s="294"/>
      <c r="L8" s="294"/>
      <c r="M8" s="294"/>
      <c r="N8" s="294"/>
      <c r="O8" s="294"/>
      <c r="P8" s="294"/>
      <c r="Q8" s="294"/>
      <c r="R8" s="294"/>
    </row>
    <row r="9" spans="1:18" ht="12.75" x14ac:dyDescent="0.2">
      <c r="A9" s="29"/>
      <c r="B9" s="29"/>
      <c r="C9" s="50"/>
      <c r="D9" s="29"/>
      <c r="E9" s="50"/>
      <c r="F9" s="29"/>
      <c r="G9" s="50"/>
      <c r="H9" s="29"/>
      <c r="I9" s="50"/>
      <c r="J9" s="294" t="s">
        <v>45</v>
      </c>
      <c r="K9" s="294"/>
      <c r="L9" s="294"/>
      <c r="M9" s="294"/>
      <c r="N9" s="294"/>
      <c r="O9" s="294"/>
      <c r="P9" s="294"/>
      <c r="Q9" s="294"/>
      <c r="R9" s="294"/>
    </row>
    <row r="10" spans="1:18" x14ac:dyDescent="0.2">
      <c r="A10" s="290" t="str">
        <f>'u SRPNJU 2023.'!A6:F6</f>
        <v>za lipanj 2023. (isplata u srpnju 2023.)</v>
      </c>
      <c r="B10" s="290"/>
      <c r="C10" s="290"/>
      <c r="D10" s="290"/>
      <c r="E10" s="290"/>
      <c r="F10" s="290"/>
      <c r="G10" s="290"/>
      <c r="H10" s="290"/>
      <c r="I10" s="290"/>
      <c r="J10" s="1"/>
      <c r="K10" s="1"/>
      <c r="L10" s="51"/>
      <c r="M10" s="1"/>
      <c r="N10" s="51"/>
      <c r="O10" s="1"/>
      <c r="P10" s="51"/>
      <c r="Q10" s="1"/>
      <c r="R10" s="51"/>
    </row>
    <row r="11" spans="1:18" ht="12.75" customHeight="1" x14ac:dyDescent="0.2">
      <c r="J11" s="290" t="str">
        <f>A10</f>
        <v>za lipanj 2023. (isplata u srpnju 2023.)</v>
      </c>
      <c r="K11" s="290"/>
      <c r="L11" s="290"/>
      <c r="M11" s="290"/>
      <c r="N11" s="290"/>
      <c r="O11" s="290"/>
      <c r="P11" s="290"/>
      <c r="Q11" s="290"/>
      <c r="R11" s="290"/>
    </row>
    <row r="12" spans="1:18" ht="10.5" customHeight="1" x14ac:dyDescent="0.2">
      <c r="A12" s="19" t="s">
        <v>4</v>
      </c>
      <c r="J12" s="19" t="s">
        <v>5</v>
      </c>
    </row>
    <row r="13" spans="1:18" ht="12.75" customHeight="1" x14ac:dyDescent="0.2">
      <c r="A13" s="287" t="s">
        <v>97</v>
      </c>
      <c r="B13" s="295" t="s">
        <v>6</v>
      </c>
      <c r="C13" s="296"/>
      <c r="D13" s="296"/>
      <c r="E13" s="296"/>
      <c r="F13" s="296"/>
      <c r="G13" s="296"/>
      <c r="H13" s="296"/>
      <c r="I13" s="297"/>
      <c r="J13" s="287" t="s">
        <v>97</v>
      </c>
      <c r="K13" s="295" t="s">
        <v>6</v>
      </c>
      <c r="L13" s="296"/>
      <c r="M13" s="296"/>
      <c r="N13" s="296"/>
      <c r="O13" s="296"/>
      <c r="P13" s="296"/>
      <c r="Q13" s="296"/>
      <c r="R13" s="297"/>
    </row>
    <row r="14" spans="1:18" x14ac:dyDescent="0.2">
      <c r="A14" s="288"/>
      <c r="B14" s="295" t="s">
        <v>1</v>
      </c>
      <c r="C14" s="297"/>
      <c r="D14" s="295" t="s">
        <v>7</v>
      </c>
      <c r="E14" s="297"/>
      <c r="F14" s="295" t="s">
        <v>46</v>
      </c>
      <c r="G14" s="297"/>
      <c r="H14" s="295" t="s">
        <v>8</v>
      </c>
      <c r="I14" s="297"/>
      <c r="J14" s="288"/>
      <c r="K14" s="295" t="s">
        <v>1</v>
      </c>
      <c r="L14" s="297"/>
      <c r="M14" s="295" t="s">
        <v>74</v>
      </c>
      <c r="N14" s="297"/>
      <c r="O14" s="295" t="s">
        <v>46</v>
      </c>
      <c r="P14" s="297"/>
      <c r="Q14" s="295" t="s">
        <v>8</v>
      </c>
      <c r="R14" s="297"/>
    </row>
    <row r="15" spans="1:18" ht="39.75" customHeight="1" x14ac:dyDescent="0.2">
      <c r="A15" s="289"/>
      <c r="B15" s="85" t="s">
        <v>13</v>
      </c>
      <c r="C15" s="86" t="s">
        <v>96</v>
      </c>
      <c r="D15" s="87" t="s">
        <v>13</v>
      </c>
      <c r="E15" s="86" t="s">
        <v>96</v>
      </c>
      <c r="F15" s="87" t="s">
        <v>13</v>
      </c>
      <c r="G15" s="86" t="s">
        <v>96</v>
      </c>
      <c r="H15" s="87" t="s">
        <v>14</v>
      </c>
      <c r="I15" s="86" t="s">
        <v>96</v>
      </c>
      <c r="J15" s="289"/>
      <c r="K15" s="85" t="s">
        <v>13</v>
      </c>
      <c r="L15" s="86" t="s">
        <v>96</v>
      </c>
      <c r="M15" s="87" t="s">
        <v>13</v>
      </c>
      <c r="N15" s="86" t="s">
        <v>96</v>
      </c>
      <c r="O15" s="87" t="s">
        <v>13</v>
      </c>
      <c r="P15" s="86" t="s">
        <v>96</v>
      </c>
      <c r="Q15" s="87" t="s">
        <v>14</v>
      </c>
      <c r="R15" s="86" t="s">
        <v>96</v>
      </c>
    </row>
    <row r="16" spans="1:18" s="131" customFormat="1" ht="8.25" customHeight="1" x14ac:dyDescent="0.2">
      <c r="A16" s="129">
        <v>0</v>
      </c>
      <c r="B16" s="129">
        <v>1</v>
      </c>
      <c r="C16" s="129">
        <v>2</v>
      </c>
      <c r="D16" s="129">
        <v>3</v>
      </c>
      <c r="E16" s="129">
        <v>4</v>
      </c>
      <c r="F16" s="129">
        <v>5</v>
      </c>
      <c r="G16" s="129">
        <v>6</v>
      </c>
      <c r="H16" s="129">
        <v>7</v>
      </c>
      <c r="I16" s="129">
        <v>8</v>
      </c>
      <c r="J16" s="129">
        <v>0</v>
      </c>
      <c r="K16" s="129">
        <v>1</v>
      </c>
      <c r="L16" s="129">
        <v>2</v>
      </c>
      <c r="M16" s="129">
        <v>3</v>
      </c>
      <c r="N16" s="129">
        <v>4</v>
      </c>
      <c r="O16" s="129">
        <v>5</v>
      </c>
      <c r="P16" s="129">
        <v>6</v>
      </c>
      <c r="Q16" s="129">
        <v>7</v>
      </c>
      <c r="R16" s="129">
        <v>8</v>
      </c>
    </row>
    <row r="17" spans="1:22" s="92" customFormat="1" x14ac:dyDescent="0.2">
      <c r="A17" s="108" t="s">
        <v>75</v>
      </c>
      <c r="B17" s="109">
        <v>84848</v>
      </c>
      <c r="C17" s="110">
        <v>33.770000000000003</v>
      </c>
      <c r="D17" s="111">
        <v>61623</v>
      </c>
      <c r="E17" s="112">
        <v>33.81</v>
      </c>
      <c r="F17" s="111">
        <v>4182</v>
      </c>
      <c r="G17" s="112">
        <v>39.21</v>
      </c>
      <c r="H17" s="111">
        <v>19043</v>
      </c>
      <c r="I17" s="113">
        <v>32.43</v>
      </c>
      <c r="J17" s="108" t="s">
        <v>75</v>
      </c>
      <c r="K17" s="109" t="s">
        <v>98</v>
      </c>
      <c r="L17" s="114" t="s">
        <v>99</v>
      </c>
      <c r="M17" s="111" t="s">
        <v>98</v>
      </c>
      <c r="N17" s="112" t="s">
        <v>99</v>
      </c>
      <c r="O17" s="111" t="s">
        <v>98</v>
      </c>
      <c r="P17" s="115" t="s">
        <v>99</v>
      </c>
      <c r="Q17" s="111" t="s">
        <v>98</v>
      </c>
      <c r="R17" s="113" t="s">
        <v>99</v>
      </c>
    </row>
    <row r="18" spans="1:22" s="92" customFormat="1" x14ac:dyDescent="0.2">
      <c r="A18" s="108" t="s">
        <v>76</v>
      </c>
      <c r="B18" s="109">
        <v>52615</v>
      </c>
      <c r="C18" s="114">
        <v>105.05</v>
      </c>
      <c r="D18" s="111">
        <v>37080</v>
      </c>
      <c r="E18" s="112">
        <v>104.58</v>
      </c>
      <c r="F18" s="111">
        <v>3995</v>
      </c>
      <c r="G18" s="112">
        <v>105.88</v>
      </c>
      <c r="H18" s="111">
        <v>11540</v>
      </c>
      <c r="I18" s="113">
        <v>106.27</v>
      </c>
      <c r="J18" s="108" t="s">
        <v>76</v>
      </c>
      <c r="K18" s="109">
        <v>5</v>
      </c>
      <c r="L18" s="114">
        <v>124.61</v>
      </c>
      <c r="M18" s="111" t="s">
        <v>98</v>
      </c>
      <c r="N18" s="112" t="s">
        <v>99</v>
      </c>
      <c r="O18" s="111">
        <v>5</v>
      </c>
      <c r="P18" s="112">
        <v>124.61</v>
      </c>
      <c r="Q18" s="111" t="s">
        <v>98</v>
      </c>
      <c r="R18" s="113" t="s">
        <v>99</v>
      </c>
    </row>
    <row r="19" spans="1:22" s="92" customFormat="1" x14ac:dyDescent="0.2">
      <c r="A19" s="108" t="s">
        <v>77</v>
      </c>
      <c r="B19" s="109">
        <v>66071</v>
      </c>
      <c r="C19" s="114">
        <v>173.08</v>
      </c>
      <c r="D19" s="111">
        <v>41119</v>
      </c>
      <c r="E19" s="112">
        <v>171.73</v>
      </c>
      <c r="F19" s="111">
        <v>6226</v>
      </c>
      <c r="G19" s="112">
        <v>173.46</v>
      </c>
      <c r="H19" s="111">
        <v>18726</v>
      </c>
      <c r="I19" s="113">
        <v>175.91</v>
      </c>
      <c r="J19" s="108" t="s">
        <v>77</v>
      </c>
      <c r="K19" s="109">
        <v>30</v>
      </c>
      <c r="L19" s="114">
        <v>171.85</v>
      </c>
      <c r="M19" s="111">
        <v>2</v>
      </c>
      <c r="N19" s="112">
        <v>143.68</v>
      </c>
      <c r="O19" s="111">
        <v>26</v>
      </c>
      <c r="P19" s="112">
        <v>172.91</v>
      </c>
      <c r="Q19" s="111">
        <v>2</v>
      </c>
      <c r="R19" s="113">
        <v>186.24</v>
      </c>
    </row>
    <row r="20" spans="1:22" s="92" customFormat="1" x14ac:dyDescent="0.2">
      <c r="A20" s="108" t="s">
        <v>78</v>
      </c>
      <c r="B20" s="109">
        <v>101891</v>
      </c>
      <c r="C20" s="114">
        <v>237.53</v>
      </c>
      <c r="D20" s="111">
        <v>62860</v>
      </c>
      <c r="E20" s="112">
        <v>237.61</v>
      </c>
      <c r="F20" s="111">
        <v>15739</v>
      </c>
      <c r="G20" s="112">
        <v>240.64</v>
      </c>
      <c r="H20" s="111">
        <v>23292</v>
      </c>
      <c r="I20" s="113">
        <v>235.23</v>
      </c>
      <c r="J20" s="108" t="s">
        <v>78</v>
      </c>
      <c r="K20" s="109">
        <v>90</v>
      </c>
      <c r="L20" s="114">
        <v>242.57</v>
      </c>
      <c r="M20" s="111">
        <v>2</v>
      </c>
      <c r="N20" s="112">
        <v>227.15</v>
      </c>
      <c r="O20" s="111">
        <v>78</v>
      </c>
      <c r="P20" s="112">
        <v>243.36</v>
      </c>
      <c r="Q20" s="111">
        <v>10</v>
      </c>
      <c r="R20" s="113">
        <v>239.54</v>
      </c>
      <c r="U20" s="116"/>
    </row>
    <row r="21" spans="1:22" s="92" customFormat="1" x14ac:dyDescent="0.2">
      <c r="A21" s="108" t="s">
        <v>79</v>
      </c>
      <c r="B21" s="109">
        <v>135608</v>
      </c>
      <c r="C21" s="114">
        <v>306.64</v>
      </c>
      <c r="D21" s="111">
        <v>88712</v>
      </c>
      <c r="E21" s="112">
        <v>307.63</v>
      </c>
      <c r="F21" s="111">
        <v>22970</v>
      </c>
      <c r="G21" s="112">
        <v>304.61</v>
      </c>
      <c r="H21" s="111">
        <v>23926</v>
      </c>
      <c r="I21" s="113">
        <v>304.91000000000003</v>
      </c>
      <c r="J21" s="108" t="s">
        <v>79</v>
      </c>
      <c r="K21" s="109">
        <v>238</v>
      </c>
      <c r="L21" s="114">
        <v>314.14999999999998</v>
      </c>
      <c r="M21" s="111" t="s">
        <v>98</v>
      </c>
      <c r="N21" s="112" t="s">
        <v>99</v>
      </c>
      <c r="O21" s="111">
        <v>168</v>
      </c>
      <c r="P21" s="112">
        <v>309.68</v>
      </c>
      <c r="Q21" s="111">
        <v>70</v>
      </c>
      <c r="R21" s="113">
        <v>324.89</v>
      </c>
      <c r="U21" s="116"/>
    </row>
    <row r="22" spans="1:22" s="92" customFormat="1" x14ac:dyDescent="0.2">
      <c r="A22" s="108" t="s">
        <v>80</v>
      </c>
      <c r="B22" s="109">
        <v>148655</v>
      </c>
      <c r="C22" s="114">
        <v>367.89</v>
      </c>
      <c r="D22" s="111">
        <v>98393</v>
      </c>
      <c r="E22" s="112">
        <v>367.83</v>
      </c>
      <c r="F22" s="111">
        <v>17188</v>
      </c>
      <c r="G22" s="112">
        <v>366.7</v>
      </c>
      <c r="H22" s="111">
        <v>33074</v>
      </c>
      <c r="I22" s="113">
        <v>368.66</v>
      </c>
      <c r="J22" s="108" t="s">
        <v>80</v>
      </c>
      <c r="K22" s="109">
        <v>1626</v>
      </c>
      <c r="L22" s="114">
        <v>374.99</v>
      </c>
      <c r="M22" s="111">
        <v>26</v>
      </c>
      <c r="N22" s="112">
        <v>362.49</v>
      </c>
      <c r="O22" s="111">
        <v>1186</v>
      </c>
      <c r="P22" s="112">
        <v>376.71</v>
      </c>
      <c r="Q22" s="111">
        <v>414</v>
      </c>
      <c r="R22" s="113">
        <v>370.86</v>
      </c>
      <c r="U22" s="116"/>
    </row>
    <row r="23" spans="1:22" s="92" customFormat="1" x14ac:dyDescent="0.2">
      <c r="A23" s="108" t="s">
        <v>81</v>
      </c>
      <c r="B23" s="109">
        <v>145714</v>
      </c>
      <c r="C23" s="114">
        <v>437.74</v>
      </c>
      <c r="D23" s="111">
        <v>109830</v>
      </c>
      <c r="E23" s="112">
        <v>438.29</v>
      </c>
      <c r="F23" s="111">
        <v>12279</v>
      </c>
      <c r="G23" s="112">
        <v>438.98</v>
      </c>
      <c r="H23" s="111">
        <v>23605</v>
      </c>
      <c r="I23" s="113">
        <v>434.58</v>
      </c>
      <c r="J23" s="108" t="s">
        <v>81</v>
      </c>
      <c r="K23" s="109">
        <v>6641</v>
      </c>
      <c r="L23" s="114">
        <v>453.39</v>
      </c>
      <c r="M23" s="111">
        <v>2080</v>
      </c>
      <c r="N23" s="112">
        <v>462.6</v>
      </c>
      <c r="O23" s="111">
        <v>3938</v>
      </c>
      <c r="P23" s="112">
        <v>450.82</v>
      </c>
      <c r="Q23" s="111">
        <v>623</v>
      </c>
      <c r="R23" s="113">
        <v>438.91</v>
      </c>
      <c r="U23" s="116"/>
      <c r="V23" s="115"/>
    </row>
    <row r="24" spans="1:22" s="92" customFormat="1" x14ac:dyDescent="0.2">
      <c r="A24" s="108" t="s">
        <v>82</v>
      </c>
      <c r="B24" s="109">
        <v>112496</v>
      </c>
      <c r="C24" s="114">
        <v>502.49</v>
      </c>
      <c r="D24" s="111">
        <v>89916</v>
      </c>
      <c r="E24" s="112">
        <v>502.67</v>
      </c>
      <c r="F24" s="111">
        <v>6856</v>
      </c>
      <c r="G24" s="112">
        <v>497.09</v>
      </c>
      <c r="H24" s="111">
        <v>15724</v>
      </c>
      <c r="I24" s="113">
        <v>503.78</v>
      </c>
      <c r="J24" s="108" t="s">
        <v>82</v>
      </c>
      <c r="K24" s="109">
        <v>4790</v>
      </c>
      <c r="L24" s="114">
        <v>505.46</v>
      </c>
      <c r="M24" s="111">
        <v>975</v>
      </c>
      <c r="N24" s="112">
        <v>502.94</v>
      </c>
      <c r="O24" s="111">
        <v>3115</v>
      </c>
      <c r="P24" s="112">
        <v>506.58</v>
      </c>
      <c r="Q24" s="111">
        <v>700</v>
      </c>
      <c r="R24" s="113">
        <v>503.97</v>
      </c>
    </row>
    <row r="25" spans="1:22" s="92" customFormat="1" x14ac:dyDescent="0.2">
      <c r="A25" s="108" t="s">
        <v>83</v>
      </c>
      <c r="B25" s="109">
        <v>75943</v>
      </c>
      <c r="C25" s="114">
        <v>568.54999999999995</v>
      </c>
      <c r="D25" s="111">
        <v>64222</v>
      </c>
      <c r="E25" s="112">
        <v>568.66</v>
      </c>
      <c r="F25" s="111">
        <v>2706</v>
      </c>
      <c r="G25" s="112">
        <v>566.69000000000005</v>
      </c>
      <c r="H25" s="111">
        <v>9015</v>
      </c>
      <c r="I25" s="113">
        <v>568.34</v>
      </c>
      <c r="J25" s="108" t="s">
        <v>83</v>
      </c>
      <c r="K25" s="109">
        <v>3692</v>
      </c>
      <c r="L25" s="114">
        <v>566.12</v>
      </c>
      <c r="M25" s="111">
        <v>564</v>
      </c>
      <c r="N25" s="112">
        <v>561.44000000000005</v>
      </c>
      <c r="O25" s="111">
        <v>2788</v>
      </c>
      <c r="P25" s="112">
        <v>566.59</v>
      </c>
      <c r="Q25" s="111">
        <v>340</v>
      </c>
      <c r="R25" s="113">
        <v>569.92999999999995</v>
      </c>
      <c r="U25" s="117"/>
      <c r="V25" s="117"/>
    </row>
    <row r="26" spans="1:22" s="92" customFormat="1" x14ac:dyDescent="0.2">
      <c r="A26" s="108" t="s">
        <v>84</v>
      </c>
      <c r="B26" s="109">
        <v>64418</v>
      </c>
      <c r="C26" s="114">
        <v>633.26</v>
      </c>
      <c r="D26" s="111">
        <v>55925</v>
      </c>
      <c r="E26" s="112">
        <v>633.44000000000005</v>
      </c>
      <c r="F26" s="111">
        <v>1518</v>
      </c>
      <c r="G26" s="112">
        <v>631.5</v>
      </c>
      <c r="H26" s="111">
        <v>6975</v>
      </c>
      <c r="I26" s="113">
        <v>632.24</v>
      </c>
      <c r="J26" s="108" t="s">
        <v>84</v>
      </c>
      <c r="K26" s="109">
        <v>6944</v>
      </c>
      <c r="L26" s="114">
        <v>639.51</v>
      </c>
      <c r="M26" s="111">
        <v>245</v>
      </c>
      <c r="N26" s="112">
        <v>637.13</v>
      </c>
      <c r="O26" s="111">
        <v>5843</v>
      </c>
      <c r="P26" s="112">
        <v>640.54999999999995</v>
      </c>
      <c r="Q26" s="111">
        <v>856</v>
      </c>
      <c r="R26" s="113">
        <v>633.11</v>
      </c>
    </row>
    <row r="27" spans="1:22" s="92" customFormat="1" x14ac:dyDescent="0.2">
      <c r="A27" s="108" t="s">
        <v>85</v>
      </c>
      <c r="B27" s="109">
        <v>72959</v>
      </c>
      <c r="C27" s="114">
        <v>726.77</v>
      </c>
      <c r="D27" s="111">
        <v>65028</v>
      </c>
      <c r="E27" s="112">
        <v>727.1</v>
      </c>
      <c r="F27" s="111">
        <v>1026</v>
      </c>
      <c r="G27" s="112">
        <v>723.26</v>
      </c>
      <c r="H27" s="111">
        <v>6905</v>
      </c>
      <c r="I27" s="113">
        <v>724.21</v>
      </c>
      <c r="J27" s="108" t="s">
        <v>85</v>
      </c>
      <c r="K27" s="109">
        <v>6645</v>
      </c>
      <c r="L27" s="114">
        <v>736.39</v>
      </c>
      <c r="M27" s="111">
        <v>136</v>
      </c>
      <c r="N27" s="112">
        <v>744.5</v>
      </c>
      <c r="O27" s="111">
        <v>5276</v>
      </c>
      <c r="P27" s="112">
        <v>735.84</v>
      </c>
      <c r="Q27" s="111">
        <v>1233</v>
      </c>
      <c r="R27" s="113">
        <v>737.83</v>
      </c>
    </row>
    <row r="28" spans="1:22" s="92" customFormat="1" x14ac:dyDescent="0.2">
      <c r="A28" s="108" t="s">
        <v>86</v>
      </c>
      <c r="B28" s="109">
        <v>34672</v>
      </c>
      <c r="C28" s="110">
        <v>854.21</v>
      </c>
      <c r="D28" s="111">
        <v>30955</v>
      </c>
      <c r="E28" s="112">
        <v>853.6</v>
      </c>
      <c r="F28" s="111">
        <v>391</v>
      </c>
      <c r="G28" s="112">
        <v>855.26</v>
      </c>
      <c r="H28" s="111">
        <v>3326</v>
      </c>
      <c r="I28" s="113">
        <v>859.8</v>
      </c>
      <c r="J28" s="108" t="s">
        <v>86</v>
      </c>
      <c r="K28" s="109">
        <v>7123</v>
      </c>
      <c r="L28" s="110">
        <v>851.29</v>
      </c>
      <c r="M28" s="111">
        <v>59</v>
      </c>
      <c r="N28" s="112">
        <v>859.5</v>
      </c>
      <c r="O28" s="111">
        <v>5879</v>
      </c>
      <c r="P28" s="112">
        <v>849.65</v>
      </c>
      <c r="Q28" s="111">
        <v>1185</v>
      </c>
      <c r="R28" s="113">
        <v>859.02</v>
      </c>
    </row>
    <row r="29" spans="1:22" s="92" customFormat="1" x14ac:dyDescent="0.2">
      <c r="A29" s="108" t="s">
        <v>87</v>
      </c>
      <c r="B29" s="109">
        <v>16234</v>
      </c>
      <c r="C29" s="110">
        <v>992.53</v>
      </c>
      <c r="D29" s="111">
        <v>14033</v>
      </c>
      <c r="E29" s="112">
        <v>991.75</v>
      </c>
      <c r="F29" s="111">
        <v>187</v>
      </c>
      <c r="G29" s="112">
        <v>988.42</v>
      </c>
      <c r="H29" s="111">
        <v>2014</v>
      </c>
      <c r="I29" s="113">
        <v>998.35</v>
      </c>
      <c r="J29" s="108" t="s">
        <v>87</v>
      </c>
      <c r="K29" s="109">
        <v>8047</v>
      </c>
      <c r="L29" s="110">
        <v>1000.8</v>
      </c>
      <c r="M29" s="111">
        <v>69</v>
      </c>
      <c r="N29" s="112">
        <v>997.88</v>
      </c>
      <c r="O29" s="111">
        <v>6694</v>
      </c>
      <c r="P29" s="112">
        <v>1002.04</v>
      </c>
      <c r="Q29" s="111">
        <v>1284</v>
      </c>
      <c r="R29" s="113">
        <v>994.44</v>
      </c>
    </row>
    <row r="30" spans="1:22" s="92" customFormat="1" x14ac:dyDescent="0.2">
      <c r="A30" s="108" t="s">
        <v>88</v>
      </c>
      <c r="B30" s="109">
        <v>19113</v>
      </c>
      <c r="C30" s="110">
        <v>1307.17</v>
      </c>
      <c r="D30" s="111">
        <v>17845</v>
      </c>
      <c r="E30" s="112">
        <v>1311.08</v>
      </c>
      <c r="F30" s="111">
        <v>133</v>
      </c>
      <c r="G30" s="112">
        <v>1227.7</v>
      </c>
      <c r="H30" s="111">
        <v>1135</v>
      </c>
      <c r="I30" s="113">
        <v>1254.97</v>
      </c>
      <c r="J30" s="108" t="s">
        <v>88</v>
      </c>
      <c r="K30" s="109">
        <v>25400</v>
      </c>
      <c r="L30" s="110">
        <v>1365.16</v>
      </c>
      <c r="M30" s="111">
        <v>65</v>
      </c>
      <c r="N30" s="112">
        <v>1275.5</v>
      </c>
      <c r="O30" s="111">
        <v>17051</v>
      </c>
      <c r="P30" s="112">
        <v>1370.05</v>
      </c>
      <c r="Q30" s="111">
        <v>8284</v>
      </c>
      <c r="R30" s="113">
        <v>1355.81</v>
      </c>
    </row>
    <row r="31" spans="1:22" s="92" customFormat="1" x14ac:dyDescent="0.2">
      <c r="A31" s="118" t="s">
        <v>1</v>
      </c>
      <c r="B31" s="119">
        <v>1131237</v>
      </c>
      <c r="C31" s="120">
        <v>413.99</v>
      </c>
      <c r="D31" s="119">
        <v>837541</v>
      </c>
      <c r="E31" s="120">
        <v>439.07</v>
      </c>
      <c r="F31" s="119">
        <v>95396</v>
      </c>
      <c r="G31" s="120">
        <v>329.88</v>
      </c>
      <c r="H31" s="119">
        <v>198300</v>
      </c>
      <c r="I31" s="120">
        <v>348.53</v>
      </c>
      <c r="J31" s="118" t="s">
        <v>1</v>
      </c>
      <c r="K31" s="119">
        <v>71271</v>
      </c>
      <c r="L31" s="120">
        <v>931.1</v>
      </c>
      <c r="M31" s="119">
        <v>4223</v>
      </c>
      <c r="N31" s="120">
        <v>530.25</v>
      </c>
      <c r="O31" s="119">
        <v>52047</v>
      </c>
      <c r="P31" s="120">
        <v>925.02</v>
      </c>
      <c r="Q31" s="119">
        <v>15001</v>
      </c>
      <c r="R31" s="120">
        <v>1065.07</v>
      </c>
    </row>
    <row r="32" spans="1:22" s="92" customFormat="1" ht="16.5" customHeight="1" x14ac:dyDescent="0.15">
      <c r="A32" s="284" t="s">
        <v>100</v>
      </c>
      <c r="B32" s="284"/>
      <c r="C32" s="284"/>
      <c r="D32" s="284"/>
      <c r="E32" s="284"/>
      <c r="F32" s="284"/>
      <c r="G32" s="284"/>
      <c r="H32" s="134"/>
      <c r="I32" s="110"/>
      <c r="J32" s="286" t="s">
        <v>100</v>
      </c>
      <c r="K32" s="286"/>
      <c r="L32" s="286"/>
      <c r="M32" s="286"/>
      <c r="N32" s="286"/>
      <c r="O32" s="286"/>
      <c r="P32" s="286"/>
      <c r="Q32" s="134"/>
      <c r="R32" s="110"/>
    </row>
    <row r="33" spans="1:18" s="92" customFormat="1" ht="9.75" customHeight="1" x14ac:dyDescent="0.2">
      <c r="A33" s="98" t="s">
        <v>93</v>
      </c>
      <c r="B33" s="90"/>
      <c r="C33" s="90"/>
      <c r="D33" s="90"/>
      <c r="E33" s="90"/>
      <c r="F33" s="90"/>
      <c r="G33" s="90"/>
      <c r="H33" s="90"/>
      <c r="I33" s="91"/>
      <c r="J33" s="98" t="s">
        <v>93</v>
      </c>
      <c r="K33" s="90"/>
      <c r="L33" s="90"/>
      <c r="M33" s="90"/>
      <c r="N33" s="90"/>
      <c r="O33" s="90"/>
      <c r="P33" s="90"/>
      <c r="Q33" s="90"/>
      <c r="R33" s="91"/>
    </row>
    <row r="34" spans="1:18" s="92" customFormat="1" ht="8.25" customHeight="1" x14ac:dyDescent="0.2">
      <c r="A34" s="98" t="s">
        <v>94</v>
      </c>
      <c r="B34" s="93"/>
      <c r="C34" s="94"/>
      <c r="D34" s="94"/>
      <c r="E34" s="95"/>
      <c r="F34" s="96"/>
      <c r="G34" s="97"/>
      <c r="H34" s="96"/>
      <c r="I34" s="97"/>
      <c r="J34" s="98" t="s">
        <v>94</v>
      </c>
      <c r="K34" s="93"/>
      <c r="L34" s="94"/>
      <c r="M34" s="94"/>
      <c r="N34" s="95"/>
      <c r="O34" s="96"/>
      <c r="P34" s="97"/>
      <c r="Q34" s="96"/>
      <c r="R34" s="97"/>
    </row>
    <row r="35" spans="1:18" ht="9.75" customHeight="1" x14ac:dyDescent="0.2">
      <c r="A35" s="62" t="s">
        <v>95</v>
      </c>
      <c r="B35" s="64"/>
      <c r="C35" s="64"/>
      <c r="D35" s="64"/>
      <c r="E35" s="64"/>
      <c r="F35" s="64"/>
      <c r="G35" s="64"/>
      <c r="H35" s="64"/>
      <c r="I35" s="47"/>
      <c r="J35" s="62" t="s">
        <v>95</v>
      </c>
      <c r="K35" s="2"/>
      <c r="L35" s="47"/>
      <c r="M35" s="2"/>
      <c r="N35" s="47"/>
      <c r="O35" s="2"/>
      <c r="P35" s="47"/>
      <c r="Q35" s="2"/>
      <c r="R35" s="47"/>
    </row>
    <row r="36" spans="1:18" ht="7.5" customHeight="1" x14ac:dyDescent="0.2">
      <c r="A36" s="64"/>
      <c r="B36" s="64"/>
      <c r="C36" s="64"/>
      <c r="D36" s="64"/>
      <c r="E36" s="64"/>
      <c r="F36" s="64"/>
      <c r="G36" s="64"/>
      <c r="H36" s="64"/>
      <c r="I36" s="47"/>
    </row>
    <row r="37" spans="1:18" ht="9.75" customHeight="1" x14ac:dyDescent="0.2">
      <c r="A37" s="25"/>
      <c r="B37" s="20"/>
      <c r="C37" s="21"/>
      <c r="D37" s="20"/>
      <c r="E37" s="21"/>
      <c r="F37" s="20"/>
      <c r="G37" s="21"/>
      <c r="H37" s="20"/>
      <c r="I37" s="21"/>
    </row>
    <row r="38" spans="1:18" ht="12.75" x14ac:dyDescent="0.2">
      <c r="A38" s="294" t="s">
        <v>89</v>
      </c>
      <c r="B38" s="294"/>
      <c r="C38" s="294"/>
      <c r="D38" s="294"/>
      <c r="E38" s="294"/>
      <c r="F38" s="294"/>
      <c r="G38" s="294"/>
      <c r="H38" s="294"/>
      <c r="I38" s="294"/>
      <c r="J38" s="294" t="s">
        <v>92</v>
      </c>
      <c r="K38" s="294"/>
      <c r="L38" s="294"/>
      <c r="M38" s="294"/>
      <c r="N38" s="294"/>
      <c r="O38" s="294"/>
      <c r="P38" s="294"/>
      <c r="Q38" s="294"/>
      <c r="R38" s="294"/>
    </row>
    <row r="39" spans="1:18" ht="12.75" x14ac:dyDescent="0.2">
      <c r="A39" s="294" t="s">
        <v>91</v>
      </c>
      <c r="B39" s="294"/>
      <c r="C39" s="294"/>
      <c r="D39" s="294"/>
      <c r="E39" s="294"/>
      <c r="F39" s="294"/>
      <c r="G39" s="294"/>
      <c r="H39" s="294"/>
      <c r="I39" s="294"/>
      <c r="J39" s="294" t="s">
        <v>20</v>
      </c>
      <c r="K39" s="294"/>
      <c r="L39" s="294"/>
      <c r="M39" s="294"/>
      <c r="N39" s="294"/>
      <c r="O39" s="294"/>
      <c r="P39" s="294"/>
      <c r="Q39" s="294"/>
      <c r="R39" s="294"/>
    </row>
    <row r="40" spans="1:18" ht="12.75" x14ac:dyDescent="0.2">
      <c r="A40" s="294" t="s">
        <v>9</v>
      </c>
      <c r="B40" s="294"/>
      <c r="C40" s="294"/>
      <c r="D40" s="294"/>
      <c r="E40" s="294"/>
      <c r="F40" s="294"/>
      <c r="G40" s="294"/>
      <c r="H40" s="294"/>
      <c r="I40" s="294"/>
      <c r="J40" s="294" t="s">
        <v>18</v>
      </c>
      <c r="K40" s="294"/>
      <c r="L40" s="294"/>
      <c r="M40" s="294"/>
      <c r="N40" s="294"/>
      <c r="O40" s="294"/>
      <c r="P40" s="294"/>
      <c r="Q40" s="294"/>
      <c r="R40" s="294"/>
    </row>
    <row r="41" spans="1:18" ht="12.75" x14ac:dyDescent="0.2">
      <c r="A41" s="294" t="s">
        <v>47</v>
      </c>
      <c r="B41" s="294"/>
      <c r="C41" s="294"/>
      <c r="D41" s="294"/>
      <c r="E41" s="294"/>
      <c r="F41" s="294"/>
      <c r="G41" s="294"/>
      <c r="H41" s="294"/>
      <c r="I41" s="294"/>
      <c r="J41" s="294" t="s">
        <v>50</v>
      </c>
      <c r="K41" s="294"/>
      <c r="L41" s="294"/>
      <c r="M41" s="294"/>
      <c r="N41" s="294"/>
      <c r="O41" s="294"/>
      <c r="P41" s="294"/>
      <c r="Q41" s="294"/>
      <c r="R41" s="294"/>
    </row>
    <row r="42" spans="1:18" ht="12.75" x14ac:dyDescent="0.2">
      <c r="A42" s="1"/>
      <c r="B42" s="1"/>
      <c r="C42" s="51"/>
      <c r="D42" s="1"/>
      <c r="E42" s="51"/>
      <c r="F42" s="1"/>
      <c r="G42" s="51"/>
      <c r="H42" s="1"/>
      <c r="I42" s="51"/>
      <c r="J42" s="294" t="s">
        <v>51</v>
      </c>
      <c r="K42" s="294"/>
      <c r="L42" s="294"/>
      <c r="M42" s="294"/>
      <c r="N42" s="294"/>
      <c r="O42" s="294"/>
      <c r="P42" s="294"/>
      <c r="Q42" s="294"/>
      <c r="R42" s="294"/>
    </row>
    <row r="43" spans="1:18" ht="12.75" customHeight="1" x14ac:dyDescent="0.2">
      <c r="A43" s="290" t="str">
        <f>A10</f>
        <v>za lipanj 2023. (isplata u srpnju 2023.)</v>
      </c>
      <c r="B43" s="290"/>
      <c r="C43" s="290"/>
      <c r="D43" s="290"/>
      <c r="E43" s="290"/>
      <c r="F43" s="290"/>
      <c r="G43" s="290"/>
      <c r="H43" s="290"/>
      <c r="I43" s="290"/>
      <c r="J43" s="290" t="str">
        <f>A10</f>
        <v>za lipanj 2023. (isplata u srpnju 2023.)</v>
      </c>
      <c r="K43" s="290"/>
      <c r="L43" s="290"/>
      <c r="M43" s="290"/>
      <c r="N43" s="290"/>
      <c r="O43" s="290"/>
      <c r="P43" s="290"/>
      <c r="Q43" s="290"/>
      <c r="R43" s="290"/>
    </row>
    <row r="44" spans="1:18" x14ac:dyDescent="0.2">
      <c r="A44" s="19" t="s">
        <v>10</v>
      </c>
      <c r="E44" s="38" t="s">
        <v>11</v>
      </c>
      <c r="J44" s="19" t="s">
        <v>12</v>
      </c>
    </row>
    <row r="45" spans="1:18" ht="12" customHeight="1" x14ac:dyDescent="0.2">
      <c r="A45" s="287" t="s">
        <v>97</v>
      </c>
      <c r="B45" s="291" t="s">
        <v>6</v>
      </c>
      <c r="C45" s="292"/>
      <c r="D45" s="292"/>
      <c r="E45" s="292"/>
      <c r="F45" s="292"/>
      <c r="G45" s="292"/>
      <c r="H45" s="292"/>
      <c r="I45" s="293"/>
      <c r="J45" s="287" t="s">
        <v>97</v>
      </c>
      <c r="K45" s="291" t="s">
        <v>6</v>
      </c>
      <c r="L45" s="292"/>
      <c r="M45" s="292"/>
      <c r="N45" s="292"/>
      <c r="O45" s="292"/>
      <c r="P45" s="292"/>
      <c r="Q45" s="292"/>
      <c r="R45" s="293"/>
    </row>
    <row r="46" spans="1:18" x14ac:dyDescent="0.2">
      <c r="A46" s="288"/>
      <c r="B46" s="291" t="s">
        <v>1</v>
      </c>
      <c r="C46" s="293"/>
      <c r="D46" s="291" t="s">
        <v>7</v>
      </c>
      <c r="E46" s="293"/>
      <c r="F46" s="291" t="s">
        <v>46</v>
      </c>
      <c r="G46" s="293"/>
      <c r="H46" s="291" t="s">
        <v>8</v>
      </c>
      <c r="I46" s="293"/>
      <c r="J46" s="288"/>
      <c r="K46" s="291" t="s">
        <v>1</v>
      </c>
      <c r="L46" s="293"/>
      <c r="M46" s="291" t="s">
        <v>7</v>
      </c>
      <c r="N46" s="293"/>
      <c r="O46" s="291" t="s">
        <v>46</v>
      </c>
      <c r="P46" s="293"/>
      <c r="Q46" s="291" t="s">
        <v>8</v>
      </c>
      <c r="R46" s="293"/>
    </row>
    <row r="47" spans="1:18" ht="39.75" customHeight="1" x14ac:dyDescent="0.2">
      <c r="A47" s="289"/>
      <c r="B47" s="88" t="s">
        <v>13</v>
      </c>
      <c r="C47" s="86" t="s">
        <v>96</v>
      </c>
      <c r="D47" s="89" t="s">
        <v>13</v>
      </c>
      <c r="E47" s="86" t="s">
        <v>96</v>
      </c>
      <c r="F47" s="89" t="s">
        <v>13</v>
      </c>
      <c r="G47" s="86" t="s">
        <v>96</v>
      </c>
      <c r="H47" s="89" t="s">
        <v>14</v>
      </c>
      <c r="I47" s="86" t="s">
        <v>96</v>
      </c>
      <c r="J47" s="289"/>
      <c r="K47" s="88" t="s">
        <v>13</v>
      </c>
      <c r="L47" s="86" t="s">
        <v>96</v>
      </c>
      <c r="M47" s="89" t="s">
        <v>13</v>
      </c>
      <c r="N47" s="86" t="s">
        <v>96</v>
      </c>
      <c r="O47" s="89" t="s">
        <v>13</v>
      </c>
      <c r="P47" s="86" t="s">
        <v>96</v>
      </c>
      <c r="Q47" s="89" t="s">
        <v>14</v>
      </c>
      <c r="R47" s="86" t="s">
        <v>96</v>
      </c>
    </row>
    <row r="48" spans="1:18" s="131" customFormat="1" ht="9" customHeight="1" x14ac:dyDescent="0.2">
      <c r="A48" s="129">
        <v>0</v>
      </c>
      <c r="B48" s="130">
        <v>1</v>
      </c>
      <c r="C48" s="130">
        <v>2</v>
      </c>
      <c r="D48" s="130">
        <v>3</v>
      </c>
      <c r="E48" s="130">
        <v>4</v>
      </c>
      <c r="F48" s="130">
        <v>5</v>
      </c>
      <c r="G48" s="130">
        <v>6</v>
      </c>
      <c r="H48" s="130">
        <v>7</v>
      </c>
      <c r="I48" s="130">
        <v>8</v>
      </c>
      <c r="J48" s="129">
        <v>0</v>
      </c>
      <c r="K48" s="130">
        <v>1</v>
      </c>
      <c r="L48" s="130">
        <v>2</v>
      </c>
      <c r="M48" s="130">
        <v>3</v>
      </c>
      <c r="N48" s="130">
        <v>4</v>
      </c>
      <c r="O48" s="130">
        <v>5</v>
      </c>
      <c r="P48" s="130">
        <v>6</v>
      </c>
      <c r="Q48" s="130">
        <v>7</v>
      </c>
      <c r="R48" s="130">
        <v>8</v>
      </c>
    </row>
    <row r="49" spans="1:19" s="92" customFormat="1" x14ac:dyDescent="0.2">
      <c r="A49" s="108" t="s">
        <v>75</v>
      </c>
      <c r="B49" s="109" t="s">
        <v>98</v>
      </c>
      <c r="C49" s="114" t="s">
        <v>99</v>
      </c>
      <c r="D49" s="111" t="s">
        <v>98</v>
      </c>
      <c r="E49" s="112" t="s">
        <v>99</v>
      </c>
      <c r="F49" s="111" t="s">
        <v>98</v>
      </c>
      <c r="G49" s="115" t="s">
        <v>99</v>
      </c>
      <c r="H49" s="111" t="s">
        <v>98</v>
      </c>
      <c r="I49" s="113" t="s">
        <v>99</v>
      </c>
      <c r="J49" s="108" t="s">
        <v>75</v>
      </c>
      <c r="K49" s="121">
        <v>23</v>
      </c>
      <c r="L49" s="97">
        <v>34.020000000000003</v>
      </c>
      <c r="M49" s="123"/>
      <c r="N49" s="94"/>
      <c r="O49" s="123">
        <v>22</v>
      </c>
      <c r="P49" s="94">
        <v>33.29</v>
      </c>
      <c r="Q49" s="123">
        <v>1</v>
      </c>
      <c r="R49" s="124">
        <v>50.22</v>
      </c>
    </row>
    <row r="50" spans="1:19" s="92" customFormat="1" x14ac:dyDescent="0.2">
      <c r="A50" s="108" t="s">
        <v>76</v>
      </c>
      <c r="B50" s="109">
        <v>14</v>
      </c>
      <c r="C50" s="114">
        <v>117.81</v>
      </c>
      <c r="D50" s="111" t="s">
        <v>98</v>
      </c>
      <c r="E50" s="112" t="s">
        <v>99</v>
      </c>
      <c r="F50" s="111">
        <v>10</v>
      </c>
      <c r="G50" s="112">
        <v>126.26</v>
      </c>
      <c r="H50" s="111">
        <v>4</v>
      </c>
      <c r="I50" s="113">
        <v>96.67</v>
      </c>
      <c r="J50" s="108" t="s">
        <v>76</v>
      </c>
      <c r="K50" s="121">
        <v>92</v>
      </c>
      <c r="L50" s="97">
        <v>110.22</v>
      </c>
      <c r="M50" s="123"/>
      <c r="N50" s="94"/>
      <c r="O50" s="123">
        <v>82</v>
      </c>
      <c r="P50" s="94">
        <v>110.71</v>
      </c>
      <c r="Q50" s="123">
        <v>10</v>
      </c>
      <c r="R50" s="124">
        <v>106.24</v>
      </c>
      <c r="S50" s="125"/>
    </row>
    <row r="51" spans="1:19" s="92" customFormat="1" x14ac:dyDescent="0.2">
      <c r="A51" s="108" t="s">
        <v>77</v>
      </c>
      <c r="B51" s="109">
        <v>44</v>
      </c>
      <c r="C51" s="114">
        <v>174.39</v>
      </c>
      <c r="D51" s="111">
        <v>1</v>
      </c>
      <c r="E51" s="112">
        <v>166.92</v>
      </c>
      <c r="F51" s="111">
        <v>40</v>
      </c>
      <c r="G51" s="112">
        <v>175.11</v>
      </c>
      <c r="H51" s="111">
        <v>3</v>
      </c>
      <c r="I51" s="113">
        <v>167.27</v>
      </c>
      <c r="J51" s="108" t="s">
        <v>77</v>
      </c>
      <c r="K51" s="121">
        <v>182</v>
      </c>
      <c r="L51" s="126">
        <v>174.49</v>
      </c>
      <c r="M51" s="123"/>
      <c r="N51" s="94"/>
      <c r="O51" s="123">
        <v>151</v>
      </c>
      <c r="P51" s="94">
        <v>174.52</v>
      </c>
      <c r="Q51" s="123">
        <v>31</v>
      </c>
      <c r="R51" s="124">
        <v>174.33</v>
      </c>
      <c r="S51" s="125"/>
    </row>
    <row r="52" spans="1:19" s="92" customFormat="1" x14ac:dyDescent="0.2">
      <c r="A52" s="108" t="s">
        <v>78</v>
      </c>
      <c r="B52" s="109">
        <v>224</v>
      </c>
      <c r="C52" s="114">
        <v>243.06</v>
      </c>
      <c r="D52" s="111">
        <v>110</v>
      </c>
      <c r="E52" s="112">
        <v>245.11</v>
      </c>
      <c r="F52" s="111">
        <v>105</v>
      </c>
      <c r="G52" s="112">
        <v>240.94</v>
      </c>
      <c r="H52" s="111">
        <v>9</v>
      </c>
      <c r="I52" s="113">
        <v>242.77</v>
      </c>
      <c r="J52" s="108" t="s">
        <v>78</v>
      </c>
      <c r="K52" s="121">
        <v>325</v>
      </c>
      <c r="L52" s="126">
        <v>243.32</v>
      </c>
      <c r="M52" s="123"/>
      <c r="N52" s="94"/>
      <c r="O52" s="123">
        <v>272</v>
      </c>
      <c r="P52" s="94">
        <v>244.85</v>
      </c>
      <c r="Q52" s="123">
        <v>53</v>
      </c>
      <c r="R52" s="124">
        <v>235.48</v>
      </c>
      <c r="S52" s="125"/>
    </row>
    <row r="53" spans="1:19" s="92" customFormat="1" x14ac:dyDescent="0.2">
      <c r="A53" s="108" t="s">
        <v>79</v>
      </c>
      <c r="B53" s="109">
        <v>441</v>
      </c>
      <c r="C53" s="114">
        <v>306.38</v>
      </c>
      <c r="D53" s="111">
        <v>146</v>
      </c>
      <c r="E53" s="112">
        <v>301.57</v>
      </c>
      <c r="F53" s="111">
        <v>266</v>
      </c>
      <c r="G53" s="112">
        <v>308.89999999999998</v>
      </c>
      <c r="H53" s="111">
        <v>29</v>
      </c>
      <c r="I53" s="113">
        <v>307.45999999999998</v>
      </c>
      <c r="J53" s="108" t="s">
        <v>79</v>
      </c>
      <c r="K53" s="121">
        <v>694</v>
      </c>
      <c r="L53" s="126">
        <v>308.64</v>
      </c>
      <c r="M53" s="123"/>
      <c r="N53" s="94"/>
      <c r="O53" s="123">
        <v>531</v>
      </c>
      <c r="P53" s="94">
        <v>309.79000000000002</v>
      </c>
      <c r="Q53" s="123">
        <v>163</v>
      </c>
      <c r="R53" s="124">
        <v>304.88</v>
      </c>
      <c r="S53" s="125"/>
    </row>
    <row r="54" spans="1:19" s="92" customFormat="1" x14ac:dyDescent="0.2">
      <c r="A54" s="108" t="s">
        <v>80</v>
      </c>
      <c r="B54" s="109">
        <v>454</v>
      </c>
      <c r="C54" s="114">
        <v>371.45</v>
      </c>
      <c r="D54" s="111">
        <v>42</v>
      </c>
      <c r="E54" s="112">
        <v>370.83</v>
      </c>
      <c r="F54" s="111">
        <v>373</v>
      </c>
      <c r="G54" s="112">
        <v>371.04</v>
      </c>
      <c r="H54" s="111">
        <v>39</v>
      </c>
      <c r="I54" s="113">
        <v>376.02</v>
      </c>
      <c r="J54" s="108" t="s">
        <v>80</v>
      </c>
      <c r="K54" s="121">
        <v>703</v>
      </c>
      <c r="L54" s="126">
        <v>370.88</v>
      </c>
      <c r="M54" s="123"/>
      <c r="N54" s="94"/>
      <c r="O54" s="123">
        <v>639</v>
      </c>
      <c r="P54" s="94">
        <v>371.13</v>
      </c>
      <c r="Q54" s="123">
        <v>64</v>
      </c>
      <c r="R54" s="124">
        <v>368.36</v>
      </c>
      <c r="S54" s="125"/>
    </row>
    <row r="55" spans="1:19" s="92" customFormat="1" x14ac:dyDescent="0.2">
      <c r="A55" s="108" t="s">
        <v>81</v>
      </c>
      <c r="B55" s="109">
        <v>1872</v>
      </c>
      <c r="C55" s="114">
        <v>449.4</v>
      </c>
      <c r="D55" s="111">
        <v>497</v>
      </c>
      <c r="E55" s="112">
        <v>454.9</v>
      </c>
      <c r="F55" s="111">
        <v>1242</v>
      </c>
      <c r="G55" s="112">
        <v>447.71</v>
      </c>
      <c r="H55" s="111">
        <v>133</v>
      </c>
      <c r="I55" s="113">
        <v>444.65</v>
      </c>
      <c r="J55" s="108" t="s">
        <v>81</v>
      </c>
      <c r="K55" s="121">
        <v>1253</v>
      </c>
      <c r="L55" s="126">
        <v>437.22</v>
      </c>
      <c r="M55" s="123"/>
      <c r="N55" s="94"/>
      <c r="O55" s="123">
        <v>1096</v>
      </c>
      <c r="P55" s="94">
        <v>435.78</v>
      </c>
      <c r="Q55" s="123">
        <v>157</v>
      </c>
      <c r="R55" s="124">
        <v>447.21</v>
      </c>
      <c r="S55" s="125"/>
    </row>
    <row r="56" spans="1:19" s="92" customFormat="1" x14ac:dyDescent="0.2">
      <c r="A56" s="108" t="s">
        <v>82</v>
      </c>
      <c r="B56" s="109">
        <v>2593</v>
      </c>
      <c r="C56" s="114">
        <v>507.02</v>
      </c>
      <c r="D56" s="111">
        <v>862</v>
      </c>
      <c r="E56" s="112">
        <v>507.66</v>
      </c>
      <c r="F56" s="111">
        <v>1524</v>
      </c>
      <c r="G56" s="112">
        <v>506.79</v>
      </c>
      <c r="H56" s="111">
        <v>207</v>
      </c>
      <c r="I56" s="113">
        <v>506.13</v>
      </c>
      <c r="J56" s="108" t="s">
        <v>82</v>
      </c>
      <c r="K56" s="121">
        <v>598</v>
      </c>
      <c r="L56" s="126">
        <v>506.86</v>
      </c>
      <c r="M56" s="123"/>
      <c r="N56" s="94"/>
      <c r="O56" s="123">
        <v>466</v>
      </c>
      <c r="P56" s="94">
        <v>505.33</v>
      </c>
      <c r="Q56" s="123">
        <v>132</v>
      </c>
      <c r="R56" s="124">
        <v>512.28</v>
      </c>
      <c r="S56" s="125"/>
    </row>
    <row r="57" spans="1:19" s="92" customFormat="1" x14ac:dyDescent="0.2">
      <c r="A57" s="108" t="s">
        <v>83</v>
      </c>
      <c r="B57" s="109">
        <v>2513</v>
      </c>
      <c r="C57" s="114">
        <v>565.53</v>
      </c>
      <c r="D57" s="111">
        <v>957</v>
      </c>
      <c r="E57" s="112">
        <v>567.75</v>
      </c>
      <c r="F57" s="111">
        <v>1440</v>
      </c>
      <c r="G57" s="112">
        <v>563.53</v>
      </c>
      <c r="H57" s="111">
        <v>116</v>
      </c>
      <c r="I57" s="113">
        <v>571.97</v>
      </c>
      <c r="J57" s="108" t="s">
        <v>83</v>
      </c>
      <c r="K57" s="121">
        <v>385</v>
      </c>
      <c r="L57" s="126">
        <v>567.66</v>
      </c>
      <c r="M57" s="123"/>
      <c r="N57" s="94"/>
      <c r="O57" s="123">
        <v>286</v>
      </c>
      <c r="P57" s="94">
        <v>566.01</v>
      </c>
      <c r="Q57" s="123">
        <v>99</v>
      </c>
      <c r="R57" s="124">
        <v>572.41999999999996</v>
      </c>
      <c r="S57" s="125"/>
    </row>
    <row r="58" spans="1:19" s="92" customFormat="1" x14ac:dyDescent="0.2">
      <c r="A58" s="108" t="s">
        <v>84</v>
      </c>
      <c r="B58" s="109">
        <v>3337</v>
      </c>
      <c r="C58" s="114">
        <v>633.30999999999995</v>
      </c>
      <c r="D58" s="111">
        <v>1391</v>
      </c>
      <c r="E58" s="112">
        <v>629.42999999999995</v>
      </c>
      <c r="F58" s="111">
        <v>1719</v>
      </c>
      <c r="G58" s="112">
        <v>636.9</v>
      </c>
      <c r="H58" s="111">
        <v>227</v>
      </c>
      <c r="I58" s="113">
        <v>629.94000000000005</v>
      </c>
      <c r="J58" s="108" t="s">
        <v>84</v>
      </c>
      <c r="K58" s="121">
        <v>919</v>
      </c>
      <c r="L58" s="126">
        <v>641.71</v>
      </c>
      <c r="M58" s="123"/>
      <c r="N58" s="94"/>
      <c r="O58" s="123">
        <v>764</v>
      </c>
      <c r="P58" s="94">
        <v>642.64</v>
      </c>
      <c r="Q58" s="123">
        <v>155</v>
      </c>
      <c r="R58" s="124">
        <v>637.16</v>
      </c>
      <c r="S58" s="125"/>
    </row>
    <row r="59" spans="1:19" s="92" customFormat="1" x14ac:dyDescent="0.2">
      <c r="A59" s="108" t="s">
        <v>85</v>
      </c>
      <c r="B59" s="109">
        <v>2285</v>
      </c>
      <c r="C59" s="114">
        <v>728.89</v>
      </c>
      <c r="D59" s="111">
        <v>1188</v>
      </c>
      <c r="E59" s="112">
        <v>734.81</v>
      </c>
      <c r="F59" s="111">
        <v>855</v>
      </c>
      <c r="G59" s="112">
        <v>720.27</v>
      </c>
      <c r="H59" s="111">
        <v>242</v>
      </c>
      <c r="I59" s="113">
        <v>730.23</v>
      </c>
      <c r="J59" s="108" t="s">
        <v>85</v>
      </c>
      <c r="K59" s="121">
        <v>743</v>
      </c>
      <c r="L59" s="97">
        <v>739.54</v>
      </c>
      <c r="M59" s="123"/>
      <c r="N59" s="94"/>
      <c r="O59" s="123">
        <v>625</v>
      </c>
      <c r="P59" s="94">
        <v>742</v>
      </c>
      <c r="Q59" s="123">
        <v>118</v>
      </c>
      <c r="R59" s="124">
        <v>726.52</v>
      </c>
      <c r="S59" s="125"/>
    </row>
    <row r="60" spans="1:19" s="92" customFormat="1" x14ac:dyDescent="0.2">
      <c r="A60" s="108" t="s">
        <v>86</v>
      </c>
      <c r="B60" s="109">
        <v>1048</v>
      </c>
      <c r="C60" s="110">
        <v>855.33</v>
      </c>
      <c r="D60" s="111">
        <v>701</v>
      </c>
      <c r="E60" s="112">
        <v>857.71</v>
      </c>
      <c r="F60" s="111">
        <v>241</v>
      </c>
      <c r="G60" s="112">
        <v>847.58</v>
      </c>
      <c r="H60" s="111">
        <v>106</v>
      </c>
      <c r="I60" s="113">
        <v>857.2</v>
      </c>
      <c r="J60" s="108" t="s">
        <v>86</v>
      </c>
      <c r="K60" s="121">
        <v>372</v>
      </c>
      <c r="L60" s="97">
        <v>859.32</v>
      </c>
      <c r="M60" s="123"/>
      <c r="N60" s="94"/>
      <c r="O60" s="123">
        <v>313</v>
      </c>
      <c r="P60" s="94">
        <v>860.26</v>
      </c>
      <c r="Q60" s="123">
        <v>59</v>
      </c>
      <c r="R60" s="124">
        <v>854.32</v>
      </c>
      <c r="S60" s="125"/>
    </row>
    <row r="61" spans="1:19" s="92" customFormat="1" x14ac:dyDescent="0.2">
      <c r="A61" s="108" t="s">
        <v>87</v>
      </c>
      <c r="B61" s="109">
        <v>596</v>
      </c>
      <c r="C61" s="110">
        <v>992.82</v>
      </c>
      <c r="D61" s="111">
        <v>481</v>
      </c>
      <c r="E61" s="112">
        <v>993.21</v>
      </c>
      <c r="F61" s="111">
        <v>66</v>
      </c>
      <c r="G61" s="112">
        <v>997.91</v>
      </c>
      <c r="H61" s="111">
        <v>49</v>
      </c>
      <c r="I61" s="113">
        <v>982.19</v>
      </c>
      <c r="J61" s="108" t="s">
        <v>87</v>
      </c>
      <c r="K61" s="121">
        <v>235</v>
      </c>
      <c r="L61" s="97">
        <v>993.11</v>
      </c>
      <c r="M61" s="123"/>
      <c r="N61" s="94"/>
      <c r="O61" s="123">
        <v>214</v>
      </c>
      <c r="P61" s="94">
        <v>992.58</v>
      </c>
      <c r="Q61" s="123">
        <v>21</v>
      </c>
      <c r="R61" s="124">
        <v>998.44</v>
      </c>
      <c r="S61" s="125"/>
    </row>
    <row r="62" spans="1:19" s="92" customFormat="1" x14ac:dyDescent="0.2">
      <c r="A62" s="108" t="s">
        <v>88</v>
      </c>
      <c r="B62" s="109">
        <v>622</v>
      </c>
      <c r="C62" s="110">
        <v>1286.42</v>
      </c>
      <c r="D62" s="111">
        <v>440</v>
      </c>
      <c r="E62" s="112">
        <v>1283.17</v>
      </c>
      <c r="F62" s="111">
        <v>108</v>
      </c>
      <c r="G62" s="112">
        <v>1313.69</v>
      </c>
      <c r="H62" s="111">
        <v>74</v>
      </c>
      <c r="I62" s="113">
        <v>1265.9100000000001</v>
      </c>
      <c r="J62" s="108" t="s">
        <v>88</v>
      </c>
      <c r="K62" s="121">
        <v>205</v>
      </c>
      <c r="L62" s="97">
        <v>1216.96</v>
      </c>
      <c r="M62" s="123"/>
      <c r="N62" s="94"/>
      <c r="O62" s="123">
        <v>184</v>
      </c>
      <c r="P62" s="94">
        <v>1220.3599999999999</v>
      </c>
      <c r="Q62" s="123">
        <v>21</v>
      </c>
      <c r="R62" s="124">
        <v>1187.0999999999999</v>
      </c>
      <c r="S62" s="125"/>
    </row>
    <row r="63" spans="1:19" s="92" customFormat="1" x14ac:dyDescent="0.2">
      <c r="A63" s="118" t="s">
        <v>1</v>
      </c>
      <c r="B63" s="119">
        <v>16043</v>
      </c>
      <c r="C63" s="120">
        <v>624.05999999999995</v>
      </c>
      <c r="D63" s="119">
        <v>6816</v>
      </c>
      <c r="E63" s="120">
        <v>687.47</v>
      </c>
      <c r="F63" s="119">
        <v>7989</v>
      </c>
      <c r="G63" s="120">
        <v>565.36</v>
      </c>
      <c r="H63" s="119">
        <v>1238</v>
      </c>
      <c r="I63" s="120">
        <v>653.71</v>
      </c>
      <c r="J63" s="118" t="s">
        <v>1</v>
      </c>
      <c r="K63" s="127">
        <v>6729</v>
      </c>
      <c r="L63" s="128">
        <v>536.16999999999996</v>
      </c>
      <c r="M63" s="127"/>
      <c r="N63" s="128"/>
      <c r="O63" s="127">
        <v>5645</v>
      </c>
      <c r="P63" s="128">
        <v>538.59</v>
      </c>
      <c r="Q63" s="127">
        <v>1084</v>
      </c>
      <c r="R63" s="128">
        <v>523.58000000000004</v>
      </c>
      <c r="S63" s="125"/>
    </row>
    <row r="64" spans="1:19" s="23" customFormat="1" ht="0.75" customHeight="1" x14ac:dyDescent="0.2">
      <c r="A64" s="63"/>
      <c r="B64" s="22"/>
      <c r="C64" s="9"/>
      <c r="D64" s="9"/>
      <c r="E64" s="49"/>
      <c r="F64" s="24"/>
      <c r="G64" s="12"/>
      <c r="H64" s="24"/>
      <c r="I64" s="12"/>
      <c r="J64" s="63"/>
      <c r="K64" s="22"/>
      <c r="L64" s="9"/>
      <c r="M64" s="9"/>
      <c r="N64" s="49"/>
      <c r="O64" s="24"/>
      <c r="P64" s="12"/>
      <c r="Q64" s="24"/>
      <c r="R64" s="12"/>
    </row>
    <row r="65" spans="1:18" s="23" customFormat="1" ht="18.75" customHeight="1" x14ac:dyDescent="0.2">
      <c r="A65" s="285" t="s">
        <v>100</v>
      </c>
      <c r="B65" s="285"/>
      <c r="C65" s="285"/>
      <c r="D65" s="285"/>
      <c r="E65" s="285"/>
      <c r="F65" s="285"/>
      <c r="G65" s="285"/>
      <c r="H65" s="135"/>
      <c r="I65" s="135"/>
      <c r="J65" s="286" t="s">
        <v>100</v>
      </c>
      <c r="K65" s="286"/>
      <c r="L65" s="286"/>
      <c r="M65" s="286"/>
      <c r="N65" s="286"/>
      <c r="O65" s="286"/>
      <c r="P65" s="286"/>
      <c r="Q65" s="24"/>
      <c r="R65" s="12"/>
    </row>
    <row r="66" spans="1:18" ht="10.5" customHeight="1" x14ac:dyDescent="0.2">
      <c r="A66" s="98" t="s">
        <v>93</v>
      </c>
      <c r="B66" s="2"/>
      <c r="C66" s="47"/>
      <c r="D66" s="2"/>
      <c r="E66" s="47"/>
      <c r="F66" s="2"/>
      <c r="G66" s="47"/>
      <c r="H66" s="2"/>
      <c r="I66" s="47"/>
      <c r="J66" s="98" t="s">
        <v>93</v>
      </c>
      <c r="K66" s="2"/>
      <c r="L66" s="47"/>
      <c r="M66" s="2"/>
      <c r="N66" s="47"/>
      <c r="O66" s="2"/>
      <c r="P66" s="47"/>
      <c r="Q66" s="2"/>
      <c r="R66" s="47"/>
    </row>
    <row r="67" spans="1:18" ht="7.5" customHeight="1" x14ac:dyDescent="0.2">
      <c r="A67" s="98" t="s">
        <v>94</v>
      </c>
      <c r="B67" s="20"/>
      <c r="C67" s="21"/>
      <c r="D67" s="20"/>
      <c r="E67" s="21"/>
      <c r="F67" s="20"/>
      <c r="G67" s="21"/>
      <c r="H67" s="20"/>
      <c r="I67" s="21"/>
      <c r="J67" s="98" t="s">
        <v>94</v>
      </c>
      <c r="K67" s="6"/>
      <c r="L67" s="48"/>
      <c r="M67" s="6"/>
      <c r="N67" s="48"/>
      <c r="O67" s="6"/>
      <c r="P67" s="48"/>
      <c r="Q67" s="6"/>
      <c r="R67" s="48"/>
    </row>
    <row r="68" spans="1:18" ht="10.5" customHeight="1" x14ac:dyDescent="0.2">
      <c r="A68" s="62" t="s">
        <v>95</v>
      </c>
      <c r="B68" s="6"/>
      <c r="C68" s="48"/>
      <c r="D68" s="6"/>
      <c r="E68" s="48"/>
      <c r="F68" s="6"/>
      <c r="G68" s="48"/>
      <c r="H68" s="6"/>
      <c r="I68" s="48"/>
      <c r="J68" s="62" t="s">
        <v>95</v>
      </c>
      <c r="K68" s="6"/>
      <c r="L68" s="48"/>
      <c r="M68" s="6"/>
      <c r="N68" s="48"/>
      <c r="O68" s="6"/>
      <c r="P68" s="48"/>
      <c r="Q68" s="6"/>
      <c r="R68" s="48"/>
    </row>
    <row r="69" spans="1:18" x14ac:dyDescent="0.2">
      <c r="A69" s="6"/>
      <c r="B69" s="6"/>
      <c r="C69" s="48"/>
      <c r="D69" s="6"/>
      <c r="E69" s="48"/>
      <c r="F69" s="6"/>
      <c r="G69" s="48"/>
      <c r="H69" s="6"/>
      <c r="I69" s="48"/>
      <c r="J69" s="6"/>
      <c r="K69" s="6"/>
      <c r="L69" s="48"/>
      <c r="M69" s="6"/>
      <c r="N69" s="48"/>
      <c r="O69" s="6"/>
      <c r="P69" s="48"/>
      <c r="Q69" s="6"/>
      <c r="R69" s="48"/>
    </row>
    <row r="70" spans="1:18" x14ac:dyDescent="0.2">
      <c r="A70" s="6"/>
      <c r="B70" s="6"/>
      <c r="C70" s="48"/>
      <c r="D70" s="6"/>
      <c r="E70" s="48"/>
      <c r="F70" s="6"/>
      <c r="G70" s="48"/>
      <c r="H70" s="6"/>
      <c r="I70" s="48"/>
      <c r="J70" s="6"/>
      <c r="K70" s="6"/>
      <c r="L70" s="48"/>
      <c r="M70" s="6"/>
      <c r="N70" s="48"/>
      <c r="O70" s="6"/>
      <c r="P70" s="48"/>
      <c r="Q70" s="6"/>
      <c r="R70" s="48"/>
    </row>
    <row r="71" spans="1:18" x14ac:dyDescent="0.2">
      <c r="A71" s="6"/>
      <c r="B71" s="6"/>
      <c r="C71" s="48"/>
      <c r="D71" s="6"/>
      <c r="E71" s="48"/>
      <c r="F71" s="6"/>
      <c r="G71" s="48"/>
      <c r="H71" s="6"/>
      <c r="I71" s="48"/>
      <c r="J71" s="6"/>
      <c r="K71" s="6"/>
      <c r="L71" s="48"/>
      <c r="M71" s="6"/>
      <c r="N71" s="48"/>
      <c r="O71" s="6"/>
      <c r="P71" s="48"/>
      <c r="Q71" s="6"/>
      <c r="R71" s="48"/>
    </row>
    <row r="72" spans="1:18" x14ac:dyDescent="0.2">
      <c r="A72" s="6"/>
      <c r="B72" s="6"/>
      <c r="C72" s="48"/>
      <c r="D72" s="6"/>
      <c r="E72" s="48"/>
      <c r="F72" s="6"/>
      <c r="G72" s="48"/>
      <c r="H72" s="6"/>
      <c r="I72" s="48"/>
      <c r="J72" s="6"/>
      <c r="K72" s="6"/>
      <c r="L72" s="48"/>
      <c r="M72" s="6"/>
      <c r="N72" s="48"/>
      <c r="O72" s="6"/>
      <c r="P72" s="48"/>
      <c r="Q72" s="6"/>
      <c r="R72" s="48"/>
    </row>
    <row r="73" spans="1:18" x14ac:dyDescent="0.2">
      <c r="A73" s="6"/>
      <c r="B73" s="6"/>
      <c r="C73" s="48"/>
      <c r="D73" s="6"/>
      <c r="E73" s="48"/>
      <c r="F73" s="6"/>
      <c r="G73" s="48"/>
      <c r="H73" s="6"/>
      <c r="I73" s="48"/>
      <c r="J73" s="6"/>
      <c r="K73" s="6"/>
      <c r="L73" s="48"/>
      <c r="M73" s="6"/>
      <c r="N73" s="48"/>
      <c r="O73" s="6"/>
      <c r="P73" s="48"/>
      <c r="Q73" s="6"/>
      <c r="R73" s="48"/>
    </row>
    <row r="74" spans="1:18" x14ac:dyDescent="0.2">
      <c r="A74" s="6"/>
      <c r="B74" s="6"/>
      <c r="C74" s="48"/>
      <c r="D74" s="6"/>
      <c r="E74" s="48"/>
      <c r="F74" s="6"/>
      <c r="G74" s="48"/>
      <c r="H74" s="6"/>
      <c r="I74" s="48"/>
      <c r="J74" s="6"/>
      <c r="K74" s="6"/>
      <c r="L74" s="48"/>
      <c r="M74" s="6"/>
      <c r="N74" s="48"/>
      <c r="O74" s="6"/>
      <c r="P74" s="48"/>
      <c r="Q74" s="6"/>
      <c r="R74" s="48"/>
    </row>
    <row r="75" spans="1:18" x14ac:dyDescent="0.2">
      <c r="A75" s="6"/>
      <c r="B75" s="6"/>
      <c r="C75" s="48"/>
      <c r="D75" s="6"/>
      <c r="E75" s="48"/>
      <c r="F75" s="6"/>
      <c r="G75" s="48"/>
      <c r="H75" s="6"/>
      <c r="I75" s="48"/>
      <c r="J75" s="6"/>
      <c r="K75" s="6"/>
      <c r="L75" s="48"/>
      <c r="M75" s="6"/>
      <c r="N75" s="48"/>
      <c r="O75" s="6"/>
      <c r="P75" s="48"/>
      <c r="Q75" s="6"/>
      <c r="R75" s="48"/>
    </row>
    <row r="76" spans="1:18" x14ac:dyDescent="0.2">
      <c r="A76" s="6"/>
      <c r="B76" s="6"/>
      <c r="C76" s="48"/>
      <c r="D76" s="6"/>
      <c r="E76" s="48"/>
      <c r="F76" s="6"/>
      <c r="G76" s="48"/>
      <c r="H76" s="6"/>
      <c r="I76" s="48"/>
      <c r="J76" s="6"/>
      <c r="K76" s="6"/>
      <c r="L76" s="48"/>
      <c r="M76" s="6"/>
      <c r="N76" s="48"/>
      <c r="O76" s="6"/>
      <c r="P76" s="48"/>
      <c r="Q76" s="6"/>
      <c r="R76" s="48"/>
    </row>
    <row r="77" spans="1:18" x14ac:dyDescent="0.2">
      <c r="A77" s="6"/>
      <c r="B77" s="6"/>
      <c r="C77" s="48"/>
      <c r="D77" s="6"/>
      <c r="E77" s="48"/>
      <c r="F77" s="6"/>
      <c r="G77" s="48"/>
      <c r="H77" s="6"/>
      <c r="I77" s="48"/>
      <c r="J77" s="6"/>
      <c r="K77" s="6"/>
      <c r="L77" s="48"/>
      <c r="M77" s="6"/>
      <c r="N77" s="48"/>
      <c r="O77" s="6"/>
      <c r="P77" s="48"/>
      <c r="Q77" s="6"/>
      <c r="R77" s="48"/>
    </row>
  </sheetData>
  <mergeCells count="48">
    <mergeCell ref="A6:I6"/>
    <mergeCell ref="J6:R6"/>
    <mergeCell ref="A7:I7"/>
    <mergeCell ref="J7:R7"/>
    <mergeCell ref="A8:I8"/>
    <mergeCell ref="J8:R8"/>
    <mergeCell ref="A38:I38"/>
    <mergeCell ref="J38:R38"/>
    <mergeCell ref="J9:R9"/>
    <mergeCell ref="A10:I10"/>
    <mergeCell ref="J11:R11"/>
    <mergeCell ref="B13:I13"/>
    <mergeCell ref="K13:R13"/>
    <mergeCell ref="B14:C14"/>
    <mergeCell ref="D14:E14"/>
    <mergeCell ref="F14:G14"/>
    <mergeCell ref="H14:I14"/>
    <mergeCell ref="K14:L14"/>
    <mergeCell ref="M14:N14"/>
    <mergeCell ref="O14:P14"/>
    <mergeCell ref="Q14:R14"/>
    <mergeCell ref="A13:A15"/>
    <mergeCell ref="M46:N46"/>
    <mergeCell ref="O46:P46"/>
    <mergeCell ref="Q46:R46"/>
    <mergeCell ref="J42:R42"/>
    <mergeCell ref="A39:I39"/>
    <mergeCell ref="J39:R39"/>
    <mergeCell ref="A40:I40"/>
    <mergeCell ref="J40:R40"/>
    <mergeCell ref="A41:I41"/>
    <mergeCell ref="J41:R41"/>
    <mergeCell ref="A32:G32"/>
    <mergeCell ref="A65:G65"/>
    <mergeCell ref="J65:P65"/>
    <mergeCell ref="J32:P32"/>
    <mergeCell ref="J13:J15"/>
    <mergeCell ref="A45:A47"/>
    <mergeCell ref="J45:J47"/>
    <mergeCell ref="A43:I43"/>
    <mergeCell ref="J43:R43"/>
    <mergeCell ref="B45:I45"/>
    <mergeCell ref="K45:R45"/>
    <mergeCell ref="B46:C46"/>
    <mergeCell ref="D46:E46"/>
    <mergeCell ref="F46:G46"/>
    <mergeCell ref="H46:I46"/>
    <mergeCell ref="K46:L46"/>
  </mergeCells>
  <pageMargins left="0.59055118110236227" right="0.39370078740157483" top="0.39370078740157483" bottom="0.19685039370078741" header="0.31496062992125984" footer="0.31496062992125984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8"/>
  <sheetViews>
    <sheetView zoomScale="110" zoomScaleNormal="110" workbookViewId="0"/>
  </sheetViews>
  <sheetFormatPr defaultRowHeight="12" x14ac:dyDescent="0.2"/>
  <cols>
    <col min="1" max="1" width="14.5703125" style="3" customWidth="1"/>
    <col min="2" max="2" width="8.7109375" style="3" bestFit="1" customWidth="1"/>
    <col min="3" max="3" width="9.7109375" style="38" customWidth="1"/>
    <col min="4" max="4" width="8.85546875" style="3" customWidth="1"/>
    <col min="5" max="5" width="9.85546875" style="38" customWidth="1"/>
    <col min="6" max="6" width="8.85546875" style="3" customWidth="1"/>
    <col min="7" max="7" width="10.28515625" style="38" customWidth="1"/>
    <col min="8" max="8" width="9.140625" style="3"/>
    <col min="9" max="9" width="9.5703125" style="38" customWidth="1"/>
    <col min="10" max="10" width="16.140625" style="3" customWidth="1"/>
    <col min="11" max="11" width="9.140625" style="3" customWidth="1"/>
    <col min="12" max="12" width="9.42578125" style="38" customWidth="1"/>
    <col min="13" max="13" width="8.85546875" style="3" customWidth="1"/>
    <col min="14" max="14" width="9.5703125" style="38" customWidth="1"/>
    <col min="15" max="15" width="8.85546875" style="3" customWidth="1"/>
    <col min="16" max="16" width="9.42578125" style="38" customWidth="1"/>
    <col min="17" max="17" width="9.85546875" style="3" customWidth="1"/>
    <col min="18" max="18" width="9.7109375" style="38" customWidth="1"/>
    <col min="19" max="22" width="9.140625" style="3" customWidth="1"/>
    <col min="23" max="23" width="9.140625" style="37" customWidth="1"/>
    <col min="24" max="24" width="9.140625" style="3" customWidth="1"/>
    <col min="25" max="16384" width="9.140625" style="3"/>
  </cols>
  <sheetData>
    <row r="1" spans="1:23" x14ac:dyDescent="0.2">
      <c r="A1" s="18" t="s">
        <v>2</v>
      </c>
      <c r="B1" s="18"/>
      <c r="C1" s="45"/>
      <c r="J1" s="18" t="s">
        <v>2</v>
      </c>
      <c r="K1" s="18"/>
      <c r="L1" s="45"/>
    </row>
    <row r="2" spans="1:23" x14ac:dyDescent="0.2">
      <c r="A2" s="18" t="s">
        <v>3</v>
      </c>
      <c r="B2" s="18"/>
      <c r="C2" s="45"/>
      <c r="J2" s="18" t="s">
        <v>3</v>
      </c>
      <c r="K2" s="18"/>
      <c r="L2" s="45"/>
    </row>
    <row r="3" spans="1:23" x14ac:dyDescent="0.2">
      <c r="A3" s="19" t="s">
        <v>0</v>
      </c>
      <c r="B3" s="19"/>
      <c r="C3" s="46"/>
      <c r="J3" s="19" t="s">
        <v>0</v>
      </c>
      <c r="K3" s="19"/>
      <c r="L3" s="46"/>
    </row>
    <row r="4" spans="1:23" x14ac:dyDescent="0.2">
      <c r="A4" s="19"/>
      <c r="B4" s="19"/>
      <c r="C4" s="46"/>
      <c r="J4" s="19"/>
      <c r="K4" s="19"/>
      <c r="L4" s="46"/>
    </row>
    <row r="5" spans="1:23" ht="14.25" customHeight="1" x14ac:dyDescent="0.2"/>
    <row r="6" spans="1:23" ht="12.75" x14ac:dyDescent="0.2">
      <c r="A6" s="294" t="s">
        <v>16</v>
      </c>
      <c r="B6" s="294"/>
      <c r="C6" s="294"/>
      <c r="D6" s="294"/>
      <c r="E6" s="294"/>
      <c r="F6" s="294"/>
      <c r="G6" s="294"/>
      <c r="H6" s="294"/>
      <c r="I6" s="294"/>
      <c r="J6" s="294" t="s">
        <v>17</v>
      </c>
      <c r="K6" s="294"/>
      <c r="L6" s="294"/>
      <c r="M6" s="294"/>
      <c r="N6" s="294"/>
      <c r="O6" s="294"/>
      <c r="P6" s="294"/>
      <c r="Q6" s="294"/>
      <c r="R6" s="294"/>
    </row>
    <row r="7" spans="1:23" ht="12.75" x14ac:dyDescent="0.2">
      <c r="A7" s="294" t="s">
        <v>15</v>
      </c>
      <c r="B7" s="294"/>
      <c r="C7" s="294"/>
      <c r="D7" s="294"/>
      <c r="E7" s="294"/>
      <c r="F7" s="294"/>
      <c r="G7" s="294"/>
      <c r="H7" s="294"/>
      <c r="I7" s="294"/>
      <c r="J7" s="294" t="s">
        <v>15</v>
      </c>
      <c r="K7" s="294"/>
      <c r="L7" s="294"/>
      <c r="M7" s="294"/>
      <c r="N7" s="294"/>
      <c r="O7" s="294"/>
      <c r="P7" s="294"/>
      <c r="Q7" s="294"/>
      <c r="R7" s="294"/>
    </row>
    <row r="8" spans="1:23" ht="12.75" x14ac:dyDescent="0.2">
      <c r="A8" s="298" t="s">
        <v>44</v>
      </c>
      <c r="B8" s="298"/>
      <c r="C8" s="298"/>
      <c r="D8" s="298"/>
      <c r="E8" s="298"/>
      <c r="F8" s="298"/>
      <c r="G8" s="298"/>
      <c r="H8" s="298"/>
      <c r="I8" s="298"/>
      <c r="J8" s="294" t="s">
        <v>42</v>
      </c>
      <c r="K8" s="294"/>
      <c r="L8" s="294"/>
      <c r="M8" s="294"/>
      <c r="N8" s="294"/>
      <c r="O8" s="294"/>
      <c r="P8" s="294"/>
      <c r="Q8" s="294"/>
      <c r="R8" s="294"/>
    </row>
    <row r="9" spans="1:23" ht="12.75" x14ac:dyDescent="0.2">
      <c r="A9" s="298" t="s">
        <v>48</v>
      </c>
      <c r="B9" s="298"/>
      <c r="C9" s="298"/>
      <c r="D9" s="298"/>
      <c r="E9" s="298"/>
      <c r="F9" s="298"/>
      <c r="G9" s="298"/>
      <c r="H9" s="298"/>
      <c r="I9" s="298"/>
      <c r="J9" s="294" t="s">
        <v>45</v>
      </c>
      <c r="K9" s="294"/>
      <c r="L9" s="294"/>
      <c r="M9" s="294"/>
      <c r="N9" s="294"/>
      <c r="O9" s="294"/>
      <c r="P9" s="294"/>
      <c r="Q9" s="294"/>
      <c r="R9" s="294"/>
    </row>
    <row r="10" spans="1:23" ht="12.75" x14ac:dyDescent="0.2">
      <c r="A10" s="290" t="str">
        <f>'u SRPNJU 2023.-prema svotama'!A10:I10</f>
        <v>za lipanj 2023. (isplata u srpnju 2023.)</v>
      </c>
      <c r="B10" s="290"/>
      <c r="C10" s="290"/>
      <c r="D10" s="290"/>
      <c r="E10" s="290"/>
      <c r="F10" s="290"/>
      <c r="G10" s="290"/>
      <c r="H10" s="290"/>
      <c r="I10" s="290"/>
      <c r="J10" s="298" t="s">
        <v>48</v>
      </c>
      <c r="K10" s="298"/>
      <c r="L10" s="298"/>
      <c r="M10" s="298"/>
      <c r="N10" s="298"/>
      <c r="O10" s="298"/>
      <c r="P10" s="298"/>
      <c r="Q10" s="298"/>
      <c r="R10" s="298"/>
    </row>
    <row r="11" spans="1:23" ht="9.75" customHeight="1" x14ac:dyDescent="0.2">
      <c r="J11" s="290" t="str">
        <f>A10</f>
        <v>za lipanj 2023. (isplata u srpnju 2023.)</v>
      </c>
      <c r="K11" s="290"/>
      <c r="L11" s="290"/>
      <c r="M11" s="290"/>
      <c r="N11" s="290"/>
      <c r="O11" s="290"/>
      <c r="P11" s="290"/>
      <c r="Q11" s="290"/>
      <c r="R11" s="290"/>
    </row>
    <row r="12" spans="1:23" x14ac:dyDescent="0.2">
      <c r="A12" s="19" t="s">
        <v>4</v>
      </c>
      <c r="J12" s="19" t="s">
        <v>5</v>
      </c>
    </row>
    <row r="13" spans="1:23" ht="12" customHeight="1" x14ac:dyDescent="0.2">
      <c r="A13" s="287" t="s">
        <v>97</v>
      </c>
      <c r="B13" s="295" t="s">
        <v>6</v>
      </c>
      <c r="C13" s="296"/>
      <c r="D13" s="296"/>
      <c r="E13" s="296"/>
      <c r="F13" s="296"/>
      <c r="G13" s="296"/>
      <c r="H13" s="296"/>
      <c r="I13" s="297"/>
      <c r="J13" s="287" t="s">
        <v>97</v>
      </c>
      <c r="K13" s="295" t="s">
        <v>6</v>
      </c>
      <c r="L13" s="296"/>
      <c r="M13" s="296"/>
      <c r="N13" s="296"/>
      <c r="O13" s="296"/>
      <c r="P13" s="296"/>
      <c r="Q13" s="296"/>
      <c r="R13" s="297"/>
    </row>
    <row r="14" spans="1:23" x14ac:dyDescent="0.2">
      <c r="A14" s="288"/>
      <c r="B14" s="295" t="s">
        <v>1</v>
      </c>
      <c r="C14" s="297"/>
      <c r="D14" s="295" t="s">
        <v>7</v>
      </c>
      <c r="E14" s="297"/>
      <c r="F14" s="295" t="s">
        <v>46</v>
      </c>
      <c r="G14" s="297"/>
      <c r="H14" s="295" t="s">
        <v>8</v>
      </c>
      <c r="I14" s="297"/>
      <c r="J14" s="288"/>
      <c r="K14" s="295" t="s">
        <v>1</v>
      </c>
      <c r="L14" s="297"/>
      <c r="M14" s="295" t="s">
        <v>74</v>
      </c>
      <c r="N14" s="297"/>
      <c r="O14" s="295" t="s">
        <v>46</v>
      </c>
      <c r="P14" s="297"/>
      <c r="Q14" s="295" t="s">
        <v>8</v>
      </c>
      <c r="R14" s="297"/>
    </row>
    <row r="15" spans="1:23" ht="30.75" customHeight="1" x14ac:dyDescent="0.2">
      <c r="A15" s="289"/>
      <c r="B15" s="85" t="s">
        <v>13</v>
      </c>
      <c r="C15" s="86" t="s">
        <v>96</v>
      </c>
      <c r="D15" s="87" t="s">
        <v>13</v>
      </c>
      <c r="E15" s="86" t="s">
        <v>96</v>
      </c>
      <c r="F15" s="87" t="s">
        <v>13</v>
      </c>
      <c r="G15" s="86" t="s">
        <v>96</v>
      </c>
      <c r="H15" s="87" t="s">
        <v>14</v>
      </c>
      <c r="I15" s="86" t="s">
        <v>96</v>
      </c>
      <c r="J15" s="289"/>
      <c r="K15" s="85" t="s">
        <v>13</v>
      </c>
      <c r="L15" s="86" t="s">
        <v>96</v>
      </c>
      <c r="M15" s="87" t="s">
        <v>13</v>
      </c>
      <c r="N15" s="86" t="s">
        <v>96</v>
      </c>
      <c r="O15" s="87" t="s">
        <v>13</v>
      </c>
      <c r="P15" s="86" t="s">
        <v>96</v>
      </c>
      <c r="Q15" s="87" t="s">
        <v>14</v>
      </c>
      <c r="R15" s="86" t="s">
        <v>96</v>
      </c>
    </row>
    <row r="16" spans="1:23" s="131" customFormat="1" ht="8.25" customHeight="1" x14ac:dyDescent="0.2">
      <c r="A16" s="129">
        <v>0</v>
      </c>
      <c r="B16" s="129">
        <v>1</v>
      </c>
      <c r="C16" s="129">
        <v>2</v>
      </c>
      <c r="D16" s="129">
        <v>3</v>
      </c>
      <c r="E16" s="129">
        <v>4</v>
      </c>
      <c r="F16" s="129">
        <v>5</v>
      </c>
      <c r="G16" s="129">
        <v>6</v>
      </c>
      <c r="H16" s="129">
        <v>7</v>
      </c>
      <c r="I16" s="129">
        <v>8</v>
      </c>
      <c r="J16" s="129">
        <v>0</v>
      </c>
      <c r="K16" s="129">
        <v>1</v>
      </c>
      <c r="L16" s="129">
        <v>2</v>
      </c>
      <c r="M16" s="129">
        <v>3</v>
      </c>
      <c r="N16" s="129">
        <v>4</v>
      </c>
      <c r="O16" s="129">
        <v>5</v>
      </c>
      <c r="P16" s="129">
        <v>6</v>
      </c>
      <c r="Q16" s="129">
        <v>7</v>
      </c>
      <c r="R16" s="129">
        <v>8</v>
      </c>
      <c r="W16" s="132"/>
    </row>
    <row r="17" spans="1:23" s="92" customFormat="1" x14ac:dyDescent="0.2">
      <c r="A17" s="108" t="s">
        <v>75</v>
      </c>
      <c r="B17" s="109">
        <v>2489</v>
      </c>
      <c r="C17" s="110">
        <v>47.64</v>
      </c>
      <c r="D17" s="111">
        <v>846</v>
      </c>
      <c r="E17" s="112">
        <v>44.77</v>
      </c>
      <c r="F17" s="111">
        <v>1231</v>
      </c>
      <c r="G17" s="112">
        <v>49.96</v>
      </c>
      <c r="H17" s="111">
        <v>412</v>
      </c>
      <c r="I17" s="113">
        <v>46.6</v>
      </c>
      <c r="J17" s="108" t="s">
        <v>75</v>
      </c>
      <c r="K17" s="109" t="s">
        <v>98</v>
      </c>
      <c r="L17" s="114" t="s">
        <v>99</v>
      </c>
      <c r="M17" s="111" t="s">
        <v>98</v>
      </c>
      <c r="N17" s="112" t="s">
        <v>99</v>
      </c>
      <c r="O17" s="111" t="s">
        <v>98</v>
      </c>
      <c r="P17" s="115" t="s">
        <v>99</v>
      </c>
      <c r="Q17" s="111" t="s">
        <v>98</v>
      </c>
      <c r="R17" s="113" t="s">
        <v>99</v>
      </c>
      <c r="W17" s="99"/>
    </row>
    <row r="18" spans="1:23" s="92" customFormat="1" x14ac:dyDescent="0.2">
      <c r="A18" s="108" t="s">
        <v>76</v>
      </c>
      <c r="B18" s="109">
        <v>10899</v>
      </c>
      <c r="C18" s="114">
        <v>117.42</v>
      </c>
      <c r="D18" s="111">
        <v>4551</v>
      </c>
      <c r="E18" s="112">
        <v>118.53</v>
      </c>
      <c r="F18" s="111">
        <v>2231</v>
      </c>
      <c r="G18" s="112">
        <v>111.61</v>
      </c>
      <c r="H18" s="111">
        <v>4117</v>
      </c>
      <c r="I18" s="113">
        <v>119.34</v>
      </c>
      <c r="J18" s="108" t="s">
        <v>76</v>
      </c>
      <c r="K18" s="109">
        <v>5</v>
      </c>
      <c r="L18" s="114">
        <v>124.61</v>
      </c>
      <c r="M18" s="111" t="s">
        <v>98</v>
      </c>
      <c r="N18" s="112" t="s">
        <v>99</v>
      </c>
      <c r="O18" s="111">
        <v>5</v>
      </c>
      <c r="P18" s="112">
        <v>124.61</v>
      </c>
      <c r="Q18" s="111" t="s">
        <v>98</v>
      </c>
      <c r="R18" s="113" t="s">
        <v>99</v>
      </c>
      <c r="W18" s="133">
        <f>C31-'u SRPNJU 2023.'!F21</f>
        <v>0</v>
      </c>
    </row>
    <row r="19" spans="1:23" s="92" customFormat="1" x14ac:dyDescent="0.2">
      <c r="A19" s="108" t="s">
        <v>77</v>
      </c>
      <c r="B19" s="109">
        <v>46835</v>
      </c>
      <c r="C19" s="114">
        <v>176.09</v>
      </c>
      <c r="D19" s="111">
        <v>24228</v>
      </c>
      <c r="E19" s="112">
        <v>175.97</v>
      </c>
      <c r="F19" s="111">
        <v>5958</v>
      </c>
      <c r="G19" s="112">
        <v>173.94</v>
      </c>
      <c r="H19" s="111">
        <v>16649</v>
      </c>
      <c r="I19" s="113">
        <v>177.04</v>
      </c>
      <c r="J19" s="108" t="s">
        <v>77</v>
      </c>
      <c r="K19" s="109">
        <v>30</v>
      </c>
      <c r="L19" s="114">
        <v>171.85</v>
      </c>
      <c r="M19" s="111">
        <v>2</v>
      </c>
      <c r="N19" s="112">
        <v>143.68</v>
      </c>
      <c r="O19" s="111">
        <v>26</v>
      </c>
      <c r="P19" s="112">
        <v>172.91</v>
      </c>
      <c r="Q19" s="111">
        <v>2</v>
      </c>
      <c r="R19" s="113">
        <v>186.24</v>
      </c>
      <c r="W19" s="99"/>
    </row>
    <row r="20" spans="1:23" s="92" customFormat="1" x14ac:dyDescent="0.2">
      <c r="A20" s="108" t="s">
        <v>78</v>
      </c>
      <c r="B20" s="109">
        <v>90081</v>
      </c>
      <c r="C20" s="114">
        <v>238.09</v>
      </c>
      <c r="D20" s="111">
        <v>52477</v>
      </c>
      <c r="E20" s="112">
        <v>238.48</v>
      </c>
      <c r="F20" s="111">
        <v>15665</v>
      </c>
      <c r="G20" s="112">
        <v>240.71</v>
      </c>
      <c r="H20" s="111">
        <v>21939</v>
      </c>
      <c r="I20" s="113">
        <v>235.28</v>
      </c>
      <c r="J20" s="108" t="s">
        <v>78</v>
      </c>
      <c r="K20" s="109">
        <v>89</v>
      </c>
      <c r="L20" s="114">
        <v>242.6</v>
      </c>
      <c r="M20" s="111">
        <v>2</v>
      </c>
      <c r="N20" s="112">
        <v>227.15</v>
      </c>
      <c r="O20" s="111">
        <v>77</v>
      </c>
      <c r="P20" s="112">
        <v>243.4</v>
      </c>
      <c r="Q20" s="111">
        <v>10</v>
      </c>
      <c r="R20" s="113">
        <v>239.54</v>
      </c>
      <c r="W20" s="99"/>
    </row>
    <row r="21" spans="1:23" s="92" customFormat="1" x14ac:dyDescent="0.2">
      <c r="A21" s="108" t="s">
        <v>79</v>
      </c>
      <c r="B21" s="109">
        <v>126500</v>
      </c>
      <c r="C21" s="114">
        <v>306.85000000000002</v>
      </c>
      <c r="D21" s="111">
        <v>80703</v>
      </c>
      <c r="E21" s="112">
        <v>308.02</v>
      </c>
      <c r="F21" s="111">
        <v>22947</v>
      </c>
      <c r="G21" s="112">
        <v>304.62</v>
      </c>
      <c r="H21" s="111">
        <v>22850</v>
      </c>
      <c r="I21" s="113">
        <v>304.95</v>
      </c>
      <c r="J21" s="108" t="s">
        <v>79</v>
      </c>
      <c r="K21" s="109">
        <v>237</v>
      </c>
      <c r="L21" s="114">
        <v>314.12</v>
      </c>
      <c r="M21" s="111" t="s">
        <v>98</v>
      </c>
      <c r="N21" s="112" t="s">
        <v>99</v>
      </c>
      <c r="O21" s="111">
        <v>167</v>
      </c>
      <c r="P21" s="112">
        <v>309.60000000000002</v>
      </c>
      <c r="Q21" s="111">
        <v>70</v>
      </c>
      <c r="R21" s="113">
        <v>324.89</v>
      </c>
      <c r="W21" s="99"/>
    </row>
    <row r="22" spans="1:23" s="92" customFormat="1" x14ac:dyDescent="0.2">
      <c r="A22" s="108" t="s">
        <v>80</v>
      </c>
      <c r="B22" s="109">
        <v>142926</v>
      </c>
      <c r="C22" s="114">
        <v>367.87</v>
      </c>
      <c r="D22" s="111">
        <v>93621</v>
      </c>
      <c r="E22" s="112">
        <v>367.8</v>
      </c>
      <c r="F22" s="111">
        <v>17159</v>
      </c>
      <c r="G22" s="112">
        <v>366.7</v>
      </c>
      <c r="H22" s="111">
        <v>32146</v>
      </c>
      <c r="I22" s="113">
        <v>368.7</v>
      </c>
      <c r="J22" s="108" t="s">
        <v>80</v>
      </c>
      <c r="K22" s="109">
        <v>1616</v>
      </c>
      <c r="L22" s="114">
        <v>374.99</v>
      </c>
      <c r="M22" s="111">
        <v>26</v>
      </c>
      <c r="N22" s="112">
        <v>362.49</v>
      </c>
      <c r="O22" s="111">
        <v>1179</v>
      </c>
      <c r="P22" s="112">
        <v>376.7</v>
      </c>
      <c r="Q22" s="111">
        <v>411</v>
      </c>
      <c r="R22" s="113">
        <v>370.87</v>
      </c>
      <c r="W22" s="99"/>
    </row>
    <row r="23" spans="1:23" s="92" customFormat="1" x14ac:dyDescent="0.2">
      <c r="A23" s="108" t="s">
        <v>81</v>
      </c>
      <c r="B23" s="109">
        <v>139818</v>
      </c>
      <c r="C23" s="114">
        <v>437.84</v>
      </c>
      <c r="D23" s="111">
        <v>104564</v>
      </c>
      <c r="E23" s="112">
        <v>438.42</v>
      </c>
      <c r="F23" s="111">
        <v>12221</v>
      </c>
      <c r="G23" s="112">
        <v>438.89</v>
      </c>
      <c r="H23" s="111">
        <v>23033</v>
      </c>
      <c r="I23" s="113">
        <v>434.65</v>
      </c>
      <c r="J23" s="108" t="s">
        <v>81</v>
      </c>
      <c r="K23" s="109">
        <v>6616</v>
      </c>
      <c r="L23" s="114">
        <v>453.39</v>
      </c>
      <c r="M23" s="111">
        <v>2079</v>
      </c>
      <c r="N23" s="112">
        <v>462.6</v>
      </c>
      <c r="O23" s="111">
        <v>3914</v>
      </c>
      <c r="P23" s="112">
        <v>450.79</v>
      </c>
      <c r="Q23" s="111">
        <v>623</v>
      </c>
      <c r="R23" s="113">
        <v>438.91</v>
      </c>
      <c r="W23" s="99"/>
    </row>
    <row r="24" spans="1:23" s="92" customFormat="1" x14ac:dyDescent="0.2">
      <c r="A24" s="108" t="s">
        <v>82</v>
      </c>
      <c r="B24" s="109">
        <v>108919</v>
      </c>
      <c r="C24" s="114">
        <v>502.55</v>
      </c>
      <c r="D24" s="111">
        <v>86705</v>
      </c>
      <c r="E24" s="112">
        <v>502.74</v>
      </c>
      <c r="F24" s="111">
        <v>6802</v>
      </c>
      <c r="G24" s="112">
        <v>497.14</v>
      </c>
      <c r="H24" s="111">
        <v>15412</v>
      </c>
      <c r="I24" s="113">
        <v>503.81</v>
      </c>
      <c r="J24" s="108" t="s">
        <v>82</v>
      </c>
      <c r="K24" s="109">
        <v>4773</v>
      </c>
      <c r="L24" s="114">
        <v>505.48</v>
      </c>
      <c r="M24" s="111">
        <v>973</v>
      </c>
      <c r="N24" s="112">
        <v>502.97</v>
      </c>
      <c r="O24" s="111">
        <v>3103</v>
      </c>
      <c r="P24" s="112">
        <v>506.6</v>
      </c>
      <c r="Q24" s="111">
        <v>697</v>
      </c>
      <c r="R24" s="113">
        <v>503.98</v>
      </c>
      <c r="W24" s="99"/>
    </row>
    <row r="25" spans="1:23" s="92" customFormat="1" x14ac:dyDescent="0.2">
      <c r="A25" s="108" t="s">
        <v>83</v>
      </c>
      <c r="B25" s="109">
        <v>74051</v>
      </c>
      <c r="C25" s="114">
        <v>568.6</v>
      </c>
      <c r="D25" s="111">
        <v>62511</v>
      </c>
      <c r="E25" s="112">
        <v>568.71</v>
      </c>
      <c r="F25" s="111">
        <v>2700</v>
      </c>
      <c r="G25" s="112">
        <v>566.69000000000005</v>
      </c>
      <c r="H25" s="111">
        <v>8840</v>
      </c>
      <c r="I25" s="113">
        <v>568.35</v>
      </c>
      <c r="J25" s="108" t="s">
        <v>83</v>
      </c>
      <c r="K25" s="109">
        <v>3685</v>
      </c>
      <c r="L25" s="114">
        <v>566.11</v>
      </c>
      <c r="M25" s="111">
        <v>564</v>
      </c>
      <c r="N25" s="112">
        <v>561.44000000000005</v>
      </c>
      <c r="O25" s="111">
        <v>2781</v>
      </c>
      <c r="P25" s="112">
        <v>566.59</v>
      </c>
      <c r="Q25" s="111">
        <v>340</v>
      </c>
      <c r="R25" s="113">
        <v>569.92999999999995</v>
      </c>
      <c r="W25" s="99"/>
    </row>
    <row r="26" spans="1:23" s="92" customFormat="1" x14ac:dyDescent="0.2">
      <c r="A26" s="108" t="s">
        <v>84</v>
      </c>
      <c r="B26" s="109">
        <v>63170</v>
      </c>
      <c r="C26" s="114">
        <v>633.29</v>
      </c>
      <c r="D26" s="111">
        <v>54785</v>
      </c>
      <c r="E26" s="112">
        <v>633.46</v>
      </c>
      <c r="F26" s="111">
        <v>1517</v>
      </c>
      <c r="G26" s="112">
        <v>631.49</v>
      </c>
      <c r="H26" s="111">
        <v>6868</v>
      </c>
      <c r="I26" s="113">
        <v>632.30999999999995</v>
      </c>
      <c r="J26" s="108" t="s">
        <v>84</v>
      </c>
      <c r="K26" s="109">
        <v>6936</v>
      </c>
      <c r="L26" s="114">
        <v>639.53</v>
      </c>
      <c r="M26" s="111">
        <v>245</v>
      </c>
      <c r="N26" s="112">
        <v>637.13</v>
      </c>
      <c r="O26" s="111">
        <v>5835</v>
      </c>
      <c r="P26" s="112">
        <v>640.57000000000005</v>
      </c>
      <c r="Q26" s="111">
        <v>856</v>
      </c>
      <c r="R26" s="113">
        <v>633.11</v>
      </c>
      <c r="W26" s="99"/>
    </row>
    <row r="27" spans="1:23" s="92" customFormat="1" x14ac:dyDescent="0.2">
      <c r="A27" s="108" t="s">
        <v>85</v>
      </c>
      <c r="B27" s="109">
        <v>71802</v>
      </c>
      <c r="C27" s="110">
        <v>726.79</v>
      </c>
      <c r="D27" s="111">
        <v>63954</v>
      </c>
      <c r="E27" s="112">
        <v>727.12</v>
      </c>
      <c r="F27" s="111">
        <v>1025</v>
      </c>
      <c r="G27" s="112">
        <v>723.22</v>
      </c>
      <c r="H27" s="111">
        <v>6823</v>
      </c>
      <c r="I27" s="113">
        <v>724.23</v>
      </c>
      <c r="J27" s="108" t="s">
        <v>85</v>
      </c>
      <c r="K27" s="109">
        <v>6641</v>
      </c>
      <c r="L27" s="110">
        <v>736.4</v>
      </c>
      <c r="M27" s="111">
        <v>136</v>
      </c>
      <c r="N27" s="112">
        <v>744.5</v>
      </c>
      <c r="O27" s="111">
        <v>5272</v>
      </c>
      <c r="P27" s="112">
        <v>735.86</v>
      </c>
      <c r="Q27" s="111">
        <v>1233</v>
      </c>
      <c r="R27" s="113">
        <v>737.83</v>
      </c>
      <c r="W27" s="99"/>
    </row>
    <row r="28" spans="1:23" s="92" customFormat="1" x14ac:dyDescent="0.2">
      <c r="A28" s="108" t="s">
        <v>86</v>
      </c>
      <c r="B28" s="109">
        <v>34189</v>
      </c>
      <c r="C28" s="110">
        <v>854.21</v>
      </c>
      <c r="D28" s="111">
        <v>30507</v>
      </c>
      <c r="E28" s="112">
        <v>853.59</v>
      </c>
      <c r="F28" s="111">
        <v>391</v>
      </c>
      <c r="G28" s="112">
        <v>855.26</v>
      </c>
      <c r="H28" s="111">
        <v>3291</v>
      </c>
      <c r="I28" s="113">
        <v>859.81</v>
      </c>
      <c r="J28" s="108" t="s">
        <v>86</v>
      </c>
      <c r="K28" s="109">
        <v>7123</v>
      </c>
      <c r="L28" s="110">
        <v>851.29</v>
      </c>
      <c r="M28" s="111">
        <v>59</v>
      </c>
      <c r="N28" s="112">
        <v>859.5</v>
      </c>
      <c r="O28" s="111">
        <v>5879</v>
      </c>
      <c r="P28" s="112">
        <v>849.65</v>
      </c>
      <c r="Q28" s="111">
        <v>1185</v>
      </c>
      <c r="R28" s="113">
        <v>859.02</v>
      </c>
      <c r="W28" s="99"/>
    </row>
    <row r="29" spans="1:23" s="92" customFormat="1" x14ac:dyDescent="0.2">
      <c r="A29" s="108" t="s">
        <v>87</v>
      </c>
      <c r="B29" s="109">
        <v>16020</v>
      </c>
      <c r="C29" s="110">
        <v>992.49</v>
      </c>
      <c r="D29" s="111">
        <v>13844</v>
      </c>
      <c r="E29" s="112">
        <v>991.73</v>
      </c>
      <c r="F29" s="111">
        <v>187</v>
      </c>
      <c r="G29" s="112">
        <v>988.42</v>
      </c>
      <c r="H29" s="111">
        <v>1989</v>
      </c>
      <c r="I29" s="113">
        <v>998.19</v>
      </c>
      <c r="J29" s="108" t="s">
        <v>87</v>
      </c>
      <c r="K29" s="109">
        <v>8046</v>
      </c>
      <c r="L29" s="110">
        <v>1000.8</v>
      </c>
      <c r="M29" s="111">
        <v>69</v>
      </c>
      <c r="N29" s="112">
        <v>997.88</v>
      </c>
      <c r="O29" s="111">
        <v>6693</v>
      </c>
      <c r="P29" s="112">
        <v>1002.05</v>
      </c>
      <c r="Q29" s="111">
        <v>1284</v>
      </c>
      <c r="R29" s="113">
        <v>994.44</v>
      </c>
      <c r="W29" s="99"/>
    </row>
    <row r="30" spans="1:23" s="92" customFormat="1" x14ac:dyDescent="0.2">
      <c r="A30" s="108" t="s">
        <v>88</v>
      </c>
      <c r="B30" s="109">
        <v>18916</v>
      </c>
      <c r="C30" s="110">
        <v>1307.55</v>
      </c>
      <c r="D30" s="111">
        <v>17657</v>
      </c>
      <c r="E30" s="112">
        <v>1311.54</v>
      </c>
      <c r="F30" s="111">
        <v>133</v>
      </c>
      <c r="G30" s="112">
        <v>1227.7</v>
      </c>
      <c r="H30" s="111">
        <v>1126</v>
      </c>
      <c r="I30" s="113">
        <v>1254.3900000000001</v>
      </c>
      <c r="J30" s="108" t="s">
        <v>88</v>
      </c>
      <c r="K30" s="109">
        <v>25399</v>
      </c>
      <c r="L30" s="110">
        <v>1365.17</v>
      </c>
      <c r="M30" s="111">
        <v>65</v>
      </c>
      <c r="N30" s="112">
        <v>1275.5</v>
      </c>
      <c r="O30" s="111">
        <v>17051</v>
      </c>
      <c r="P30" s="112">
        <v>1370.05</v>
      </c>
      <c r="Q30" s="111">
        <v>8283</v>
      </c>
      <c r="R30" s="113">
        <v>1355.82</v>
      </c>
      <c r="W30" s="99"/>
    </row>
    <row r="31" spans="1:23" s="92" customFormat="1" x14ac:dyDescent="0.2">
      <c r="A31" s="118" t="s">
        <v>1</v>
      </c>
      <c r="B31" s="119">
        <v>946615</v>
      </c>
      <c r="C31" s="120">
        <v>467.53</v>
      </c>
      <c r="D31" s="119">
        <v>690953</v>
      </c>
      <c r="E31" s="120">
        <v>500.42</v>
      </c>
      <c r="F31" s="119">
        <v>90167</v>
      </c>
      <c r="G31" s="120">
        <v>344.44</v>
      </c>
      <c r="H31" s="119">
        <v>165495</v>
      </c>
      <c r="I31" s="120">
        <v>397.31</v>
      </c>
      <c r="J31" s="118" t="s">
        <v>1</v>
      </c>
      <c r="K31" s="119">
        <v>71196</v>
      </c>
      <c r="L31" s="120">
        <v>931.55</v>
      </c>
      <c r="M31" s="119">
        <v>4220</v>
      </c>
      <c r="N31" s="120">
        <v>530.28</v>
      </c>
      <c r="O31" s="119">
        <v>51982</v>
      </c>
      <c r="P31" s="120">
        <v>925.54</v>
      </c>
      <c r="Q31" s="119">
        <v>14994</v>
      </c>
      <c r="R31" s="120">
        <v>1065.31</v>
      </c>
      <c r="W31" s="99"/>
    </row>
    <row r="32" spans="1:23" s="92" customFormat="1" ht="18" customHeight="1" x14ac:dyDescent="0.2">
      <c r="A32" s="284" t="s">
        <v>100</v>
      </c>
      <c r="B32" s="284"/>
      <c r="C32" s="284"/>
      <c r="D32" s="284"/>
      <c r="E32" s="284"/>
      <c r="F32" s="284"/>
      <c r="G32" s="284"/>
      <c r="H32" s="134"/>
      <c r="I32" s="110"/>
      <c r="J32" s="284" t="s">
        <v>100</v>
      </c>
      <c r="K32" s="284"/>
      <c r="L32" s="284"/>
      <c r="M32" s="284"/>
      <c r="N32" s="284"/>
      <c r="O32" s="284"/>
      <c r="P32" s="284"/>
      <c r="Q32" s="134"/>
      <c r="R32" s="110"/>
      <c r="W32" s="99"/>
    </row>
    <row r="33" spans="1:23" s="101" customFormat="1" ht="9.75" customHeight="1" x14ac:dyDescent="0.2">
      <c r="A33" s="98" t="s">
        <v>93</v>
      </c>
      <c r="B33" s="90"/>
      <c r="C33" s="90"/>
      <c r="D33" s="90"/>
      <c r="E33" s="90"/>
      <c r="F33" s="90"/>
      <c r="G33" s="90"/>
      <c r="H33" s="90"/>
      <c r="I33" s="100"/>
      <c r="J33" s="98" t="s">
        <v>93</v>
      </c>
      <c r="K33" s="90"/>
      <c r="L33" s="90"/>
      <c r="M33" s="90"/>
      <c r="N33" s="90"/>
      <c r="O33" s="90"/>
      <c r="P33" s="90"/>
      <c r="Q33" s="90"/>
      <c r="R33" s="100"/>
      <c r="W33" s="102"/>
    </row>
    <row r="34" spans="1:23" s="101" customFormat="1" ht="11.25" customHeight="1" x14ac:dyDescent="0.2">
      <c r="A34" s="98" t="s">
        <v>94</v>
      </c>
      <c r="B34" s="103"/>
      <c r="C34" s="104"/>
      <c r="D34" s="104"/>
      <c r="E34" s="105"/>
      <c r="F34" s="106"/>
      <c r="G34" s="107"/>
      <c r="H34" s="106"/>
      <c r="I34" s="107"/>
      <c r="J34" s="98" t="s">
        <v>94</v>
      </c>
      <c r="K34" s="103"/>
      <c r="L34" s="104"/>
      <c r="M34" s="104"/>
      <c r="N34" s="105"/>
      <c r="O34" s="106"/>
      <c r="P34" s="107"/>
      <c r="Q34" s="106"/>
      <c r="R34" s="107"/>
      <c r="W34" s="102"/>
    </row>
    <row r="35" spans="1:23" ht="9.75" customHeight="1" x14ac:dyDescent="0.2">
      <c r="A35" s="62" t="s">
        <v>95</v>
      </c>
      <c r="B35" s="62"/>
      <c r="C35" s="62"/>
      <c r="D35" s="62"/>
      <c r="E35" s="62"/>
      <c r="F35" s="62"/>
      <c r="G35" s="64"/>
      <c r="H35" s="64"/>
      <c r="I35" s="47"/>
      <c r="J35" s="62" t="s">
        <v>95</v>
      </c>
      <c r="K35" s="2"/>
      <c r="L35" s="47"/>
      <c r="M35" s="2"/>
      <c r="N35" s="47"/>
      <c r="O35" s="2"/>
      <c r="P35" s="47"/>
      <c r="Q35" s="2"/>
      <c r="R35" s="47"/>
    </row>
    <row r="36" spans="1:23" ht="11.25" customHeight="1" x14ac:dyDescent="0.2">
      <c r="A36" s="62"/>
      <c r="B36" s="62"/>
      <c r="C36" s="62"/>
      <c r="D36" s="62"/>
      <c r="E36" s="62"/>
      <c r="F36" s="62"/>
      <c r="G36" s="64"/>
      <c r="H36" s="64"/>
      <c r="I36" s="47"/>
    </row>
    <row r="37" spans="1:23" ht="6.75" hidden="1" customHeight="1" x14ac:dyDescent="0.2">
      <c r="A37" s="25"/>
      <c r="B37" s="20"/>
      <c r="C37" s="21"/>
      <c r="D37" s="20"/>
      <c r="E37" s="21"/>
      <c r="F37" s="20"/>
      <c r="G37" s="21"/>
      <c r="H37" s="20"/>
      <c r="I37" s="21"/>
    </row>
    <row r="38" spans="1:23" ht="12.75" x14ac:dyDescent="0.2">
      <c r="A38" s="294" t="s">
        <v>16</v>
      </c>
      <c r="B38" s="294"/>
      <c r="C38" s="294"/>
      <c r="D38" s="294"/>
      <c r="E38" s="294"/>
      <c r="F38" s="294"/>
      <c r="G38" s="294"/>
      <c r="H38" s="294"/>
      <c r="I38" s="294"/>
      <c r="J38" s="294" t="s">
        <v>19</v>
      </c>
      <c r="K38" s="294"/>
      <c r="L38" s="294"/>
      <c r="M38" s="294"/>
      <c r="N38" s="294"/>
      <c r="O38" s="294"/>
      <c r="P38" s="294"/>
      <c r="Q38" s="294"/>
      <c r="R38" s="294"/>
    </row>
    <row r="39" spans="1:23" ht="12.75" x14ac:dyDescent="0.2">
      <c r="A39" s="294" t="s">
        <v>15</v>
      </c>
      <c r="B39" s="294"/>
      <c r="C39" s="294"/>
      <c r="D39" s="294"/>
      <c r="E39" s="294"/>
      <c r="F39" s="294"/>
      <c r="G39" s="294"/>
      <c r="H39" s="294"/>
      <c r="I39" s="294"/>
      <c r="J39" s="294" t="s">
        <v>20</v>
      </c>
      <c r="K39" s="294"/>
      <c r="L39" s="294"/>
      <c r="M39" s="294"/>
      <c r="N39" s="294"/>
      <c r="O39" s="294"/>
      <c r="P39" s="294"/>
      <c r="Q39" s="294"/>
      <c r="R39" s="294"/>
    </row>
    <row r="40" spans="1:23" ht="12.75" x14ac:dyDescent="0.2">
      <c r="A40" s="294" t="s">
        <v>9</v>
      </c>
      <c r="B40" s="294"/>
      <c r="C40" s="294"/>
      <c r="D40" s="294"/>
      <c r="E40" s="294"/>
      <c r="F40" s="294"/>
      <c r="G40" s="294"/>
      <c r="H40" s="294"/>
      <c r="I40" s="294"/>
      <c r="J40" s="294" t="s">
        <v>52</v>
      </c>
      <c r="K40" s="294"/>
      <c r="L40" s="294"/>
      <c r="M40" s="294"/>
      <c r="N40" s="294"/>
      <c r="O40" s="294"/>
      <c r="P40" s="294"/>
      <c r="Q40" s="294"/>
      <c r="R40" s="294"/>
    </row>
    <row r="41" spans="1:23" ht="12.75" x14ac:dyDescent="0.2">
      <c r="A41" s="294" t="s">
        <v>47</v>
      </c>
      <c r="B41" s="294"/>
      <c r="C41" s="294"/>
      <c r="D41" s="294"/>
      <c r="E41" s="294"/>
      <c r="F41" s="294"/>
      <c r="G41" s="294"/>
      <c r="H41" s="294"/>
      <c r="I41" s="294"/>
      <c r="J41" s="294" t="s">
        <v>53</v>
      </c>
      <c r="K41" s="294"/>
      <c r="L41" s="294"/>
      <c r="M41" s="294"/>
      <c r="N41" s="294"/>
      <c r="O41" s="294"/>
      <c r="P41" s="294"/>
      <c r="Q41" s="294"/>
      <c r="R41" s="294"/>
    </row>
    <row r="42" spans="1:23" ht="12.75" x14ac:dyDescent="0.2">
      <c r="A42" s="298" t="s">
        <v>48</v>
      </c>
      <c r="B42" s="298"/>
      <c r="C42" s="298"/>
      <c r="D42" s="298"/>
      <c r="E42" s="298"/>
      <c r="F42" s="298"/>
      <c r="G42" s="298"/>
      <c r="H42" s="298"/>
      <c r="I42" s="298"/>
      <c r="J42" s="298" t="s">
        <v>48</v>
      </c>
      <c r="K42" s="298"/>
      <c r="L42" s="298"/>
      <c r="M42" s="298"/>
      <c r="N42" s="298"/>
      <c r="O42" s="298"/>
      <c r="P42" s="298"/>
      <c r="Q42" s="298"/>
      <c r="R42" s="298"/>
    </row>
    <row r="43" spans="1:23" ht="12.75" customHeight="1" x14ac:dyDescent="0.2">
      <c r="A43" s="290" t="str">
        <f>A10</f>
        <v>za lipanj 2023. (isplata u srpnju 2023.)</v>
      </c>
      <c r="B43" s="290"/>
      <c r="C43" s="290"/>
      <c r="D43" s="290"/>
      <c r="E43" s="290"/>
      <c r="F43" s="290"/>
      <c r="G43" s="290"/>
      <c r="H43" s="290"/>
      <c r="I43" s="290"/>
      <c r="J43" s="290" t="str">
        <f>A10</f>
        <v>za lipanj 2023. (isplata u srpnju 2023.)</v>
      </c>
      <c r="K43" s="290"/>
      <c r="L43" s="290"/>
      <c r="M43" s="290"/>
      <c r="N43" s="290"/>
      <c r="O43" s="290"/>
      <c r="P43" s="290"/>
      <c r="Q43" s="290"/>
      <c r="R43" s="290"/>
    </row>
    <row r="44" spans="1:23" x14ac:dyDescent="0.2">
      <c r="A44" s="19" t="s">
        <v>10</v>
      </c>
      <c r="E44" s="38" t="s">
        <v>11</v>
      </c>
      <c r="J44" s="19" t="s">
        <v>12</v>
      </c>
    </row>
    <row r="45" spans="1:23" ht="12" customHeight="1" x14ac:dyDescent="0.2">
      <c r="A45" s="287" t="s">
        <v>97</v>
      </c>
      <c r="B45" s="291" t="s">
        <v>6</v>
      </c>
      <c r="C45" s="292"/>
      <c r="D45" s="292"/>
      <c r="E45" s="292"/>
      <c r="F45" s="292"/>
      <c r="G45" s="292"/>
      <c r="H45" s="292"/>
      <c r="I45" s="293"/>
      <c r="J45" s="287" t="s">
        <v>97</v>
      </c>
      <c r="K45" s="291" t="s">
        <v>6</v>
      </c>
      <c r="L45" s="292"/>
      <c r="M45" s="292"/>
      <c r="N45" s="292"/>
      <c r="O45" s="292"/>
      <c r="P45" s="292"/>
      <c r="Q45" s="292"/>
      <c r="R45" s="293"/>
    </row>
    <row r="46" spans="1:23" x14ac:dyDescent="0.2">
      <c r="A46" s="288"/>
      <c r="B46" s="291" t="s">
        <v>1</v>
      </c>
      <c r="C46" s="293"/>
      <c r="D46" s="291" t="s">
        <v>7</v>
      </c>
      <c r="E46" s="293"/>
      <c r="F46" s="291" t="s">
        <v>46</v>
      </c>
      <c r="G46" s="293"/>
      <c r="H46" s="291" t="s">
        <v>8</v>
      </c>
      <c r="I46" s="293"/>
      <c r="J46" s="288"/>
      <c r="K46" s="291" t="s">
        <v>1</v>
      </c>
      <c r="L46" s="293"/>
      <c r="M46" s="291" t="s">
        <v>7</v>
      </c>
      <c r="N46" s="293"/>
      <c r="O46" s="291" t="s">
        <v>46</v>
      </c>
      <c r="P46" s="293"/>
      <c r="Q46" s="291" t="s">
        <v>8</v>
      </c>
      <c r="R46" s="293"/>
    </row>
    <row r="47" spans="1:23" ht="33" customHeight="1" x14ac:dyDescent="0.2">
      <c r="A47" s="289"/>
      <c r="B47" s="88" t="s">
        <v>13</v>
      </c>
      <c r="C47" s="86" t="s">
        <v>96</v>
      </c>
      <c r="D47" s="89" t="s">
        <v>13</v>
      </c>
      <c r="E47" s="86" t="s">
        <v>96</v>
      </c>
      <c r="F47" s="89" t="s">
        <v>13</v>
      </c>
      <c r="G47" s="86" t="s">
        <v>96</v>
      </c>
      <c r="H47" s="89" t="s">
        <v>14</v>
      </c>
      <c r="I47" s="86" t="s">
        <v>96</v>
      </c>
      <c r="J47" s="289"/>
      <c r="K47" s="88" t="s">
        <v>13</v>
      </c>
      <c r="L47" s="86" t="s">
        <v>96</v>
      </c>
      <c r="M47" s="89" t="s">
        <v>13</v>
      </c>
      <c r="N47" s="86" t="s">
        <v>96</v>
      </c>
      <c r="O47" s="89" t="s">
        <v>13</v>
      </c>
      <c r="P47" s="86" t="s">
        <v>96</v>
      </c>
      <c r="Q47" s="89" t="s">
        <v>14</v>
      </c>
      <c r="R47" s="86" t="s">
        <v>96</v>
      </c>
    </row>
    <row r="48" spans="1:23" s="131" customFormat="1" ht="9" customHeight="1" x14ac:dyDescent="0.2">
      <c r="A48" s="129">
        <v>0</v>
      </c>
      <c r="B48" s="130">
        <v>1</v>
      </c>
      <c r="C48" s="130">
        <v>2</v>
      </c>
      <c r="D48" s="130">
        <v>3</v>
      </c>
      <c r="E48" s="130">
        <v>4</v>
      </c>
      <c r="F48" s="130">
        <v>5</v>
      </c>
      <c r="G48" s="130">
        <v>6</v>
      </c>
      <c r="H48" s="130">
        <v>7</v>
      </c>
      <c r="I48" s="130">
        <v>8</v>
      </c>
      <c r="J48" s="129">
        <v>0</v>
      </c>
      <c r="K48" s="130">
        <v>1</v>
      </c>
      <c r="L48" s="130">
        <v>2</v>
      </c>
      <c r="M48" s="130">
        <v>3</v>
      </c>
      <c r="N48" s="130">
        <v>4</v>
      </c>
      <c r="O48" s="130">
        <v>5</v>
      </c>
      <c r="P48" s="130">
        <v>6</v>
      </c>
      <c r="Q48" s="130">
        <v>7</v>
      </c>
      <c r="R48" s="130">
        <v>8</v>
      </c>
      <c r="W48" s="132"/>
    </row>
    <row r="49" spans="1:23" s="92" customFormat="1" x14ac:dyDescent="0.2">
      <c r="A49" s="108" t="s">
        <v>75</v>
      </c>
      <c r="B49" s="121" t="s">
        <v>98</v>
      </c>
      <c r="C49" s="122" t="s">
        <v>99</v>
      </c>
      <c r="D49" s="123" t="s">
        <v>98</v>
      </c>
      <c r="E49" s="94" t="s">
        <v>99</v>
      </c>
      <c r="F49" s="123" t="s">
        <v>98</v>
      </c>
      <c r="G49" s="94" t="s">
        <v>99</v>
      </c>
      <c r="H49" s="123" t="s">
        <v>98</v>
      </c>
      <c r="I49" s="124" t="s">
        <v>99</v>
      </c>
      <c r="J49" s="108" t="s">
        <v>75</v>
      </c>
      <c r="K49" s="121">
        <v>23</v>
      </c>
      <c r="L49" s="97">
        <v>34.020000000000003</v>
      </c>
      <c r="M49" s="123"/>
      <c r="N49" s="94"/>
      <c r="O49" s="123">
        <v>22</v>
      </c>
      <c r="P49" s="94">
        <v>33.29</v>
      </c>
      <c r="Q49" s="123">
        <v>1</v>
      </c>
      <c r="R49" s="124">
        <v>50.22</v>
      </c>
      <c r="W49" s="99"/>
    </row>
    <row r="50" spans="1:23" s="92" customFormat="1" x14ac:dyDescent="0.2">
      <c r="A50" s="108" t="s">
        <v>76</v>
      </c>
      <c r="B50" s="121">
        <v>9</v>
      </c>
      <c r="C50" s="122">
        <v>128.94</v>
      </c>
      <c r="D50" s="123" t="s">
        <v>98</v>
      </c>
      <c r="E50" s="94" t="s">
        <v>99</v>
      </c>
      <c r="F50" s="123">
        <v>9</v>
      </c>
      <c r="G50" s="94">
        <v>128.94</v>
      </c>
      <c r="H50" s="123" t="s">
        <v>98</v>
      </c>
      <c r="I50" s="124" t="s">
        <v>99</v>
      </c>
      <c r="J50" s="108" t="s">
        <v>76</v>
      </c>
      <c r="K50" s="121">
        <v>92</v>
      </c>
      <c r="L50" s="97">
        <v>110.22</v>
      </c>
      <c r="M50" s="123"/>
      <c r="N50" s="94"/>
      <c r="O50" s="123">
        <v>82</v>
      </c>
      <c r="P50" s="94">
        <v>110.71</v>
      </c>
      <c r="Q50" s="123">
        <v>10</v>
      </c>
      <c r="R50" s="124">
        <v>106.24</v>
      </c>
      <c r="S50" s="125"/>
      <c r="W50" s="99"/>
    </row>
    <row r="51" spans="1:23" s="92" customFormat="1" x14ac:dyDescent="0.2">
      <c r="A51" s="108" t="s">
        <v>77</v>
      </c>
      <c r="B51" s="121">
        <v>40</v>
      </c>
      <c r="C51" s="122">
        <v>175.67</v>
      </c>
      <c r="D51" s="123" t="s">
        <v>98</v>
      </c>
      <c r="E51" s="94" t="s">
        <v>99</v>
      </c>
      <c r="F51" s="123">
        <v>37</v>
      </c>
      <c r="G51" s="94">
        <v>176.35</v>
      </c>
      <c r="H51" s="123">
        <v>3</v>
      </c>
      <c r="I51" s="124">
        <v>167.27</v>
      </c>
      <c r="J51" s="108" t="s">
        <v>77</v>
      </c>
      <c r="K51" s="121">
        <v>182</v>
      </c>
      <c r="L51" s="126">
        <v>174.49</v>
      </c>
      <c r="M51" s="123"/>
      <c r="N51" s="94"/>
      <c r="O51" s="123">
        <v>151</v>
      </c>
      <c r="P51" s="94">
        <v>174.52</v>
      </c>
      <c r="Q51" s="123">
        <v>31</v>
      </c>
      <c r="R51" s="124">
        <v>174.33</v>
      </c>
      <c r="S51" s="125"/>
      <c r="W51" s="99"/>
    </row>
    <row r="52" spans="1:23" s="92" customFormat="1" x14ac:dyDescent="0.2">
      <c r="A52" s="108" t="s">
        <v>78</v>
      </c>
      <c r="B52" s="121">
        <v>218</v>
      </c>
      <c r="C52" s="122">
        <v>243.53</v>
      </c>
      <c r="D52" s="123">
        <v>104</v>
      </c>
      <c r="E52" s="94">
        <v>246.21</v>
      </c>
      <c r="F52" s="123">
        <v>105</v>
      </c>
      <c r="G52" s="94">
        <v>240.94</v>
      </c>
      <c r="H52" s="123">
        <v>9</v>
      </c>
      <c r="I52" s="124">
        <v>242.77</v>
      </c>
      <c r="J52" s="108" t="s">
        <v>78</v>
      </c>
      <c r="K52" s="121">
        <v>325</v>
      </c>
      <c r="L52" s="126">
        <v>243.32</v>
      </c>
      <c r="M52" s="123"/>
      <c r="N52" s="94"/>
      <c r="O52" s="123">
        <v>272</v>
      </c>
      <c r="P52" s="94">
        <v>244.85</v>
      </c>
      <c r="Q52" s="123">
        <v>53</v>
      </c>
      <c r="R52" s="124">
        <v>235.48</v>
      </c>
      <c r="S52" s="125"/>
      <c r="W52" s="99"/>
    </row>
    <row r="53" spans="1:23" s="92" customFormat="1" x14ac:dyDescent="0.2">
      <c r="A53" s="108" t="s">
        <v>79</v>
      </c>
      <c r="B53" s="121">
        <v>430</v>
      </c>
      <c r="C53" s="122">
        <v>306.3</v>
      </c>
      <c r="D53" s="123">
        <v>135</v>
      </c>
      <c r="E53" s="94">
        <v>300.94</v>
      </c>
      <c r="F53" s="123">
        <v>266</v>
      </c>
      <c r="G53" s="94">
        <v>308.89999999999998</v>
      </c>
      <c r="H53" s="123">
        <v>29</v>
      </c>
      <c r="I53" s="124">
        <v>307.45999999999998</v>
      </c>
      <c r="J53" s="108" t="s">
        <v>79</v>
      </c>
      <c r="K53" s="121">
        <v>694</v>
      </c>
      <c r="L53" s="126">
        <v>308.64</v>
      </c>
      <c r="M53" s="123"/>
      <c r="N53" s="94"/>
      <c r="O53" s="123">
        <v>531</v>
      </c>
      <c r="P53" s="94">
        <v>309.79000000000002</v>
      </c>
      <c r="Q53" s="123">
        <v>163</v>
      </c>
      <c r="R53" s="124">
        <v>304.88</v>
      </c>
      <c r="S53" s="125"/>
      <c r="W53" s="99"/>
    </row>
    <row r="54" spans="1:23" s="92" customFormat="1" x14ac:dyDescent="0.2">
      <c r="A54" s="108" t="s">
        <v>80</v>
      </c>
      <c r="B54" s="121">
        <v>444</v>
      </c>
      <c r="C54" s="122">
        <v>371.22</v>
      </c>
      <c r="D54" s="123">
        <v>34</v>
      </c>
      <c r="E54" s="94">
        <v>367.98</v>
      </c>
      <c r="F54" s="123">
        <v>373</v>
      </c>
      <c r="G54" s="94">
        <v>371.04</v>
      </c>
      <c r="H54" s="123">
        <v>37</v>
      </c>
      <c r="I54" s="124">
        <v>375.99</v>
      </c>
      <c r="J54" s="108" t="s">
        <v>80</v>
      </c>
      <c r="K54" s="121">
        <v>703</v>
      </c>
      <c r="L54" s="126">
        <v>370.88</v>
      </c>
      <c r="M54" s="123"/>
      <c r="N54" s="94"/>
      <c r="O54" s="123">
        <v>639</v>
      </c>
      <c r="P54" s="94">
        <v>371.13</v>
      </c>
      <c r="Q54" s="123">
        <v>64</v>
      </c>
      <c r="R54" s="124">
        <v>368.36</v>
      </c>
      <c r="S54" s="125"/>
      <c r="W54" s="99"/>
    </row>
    <row r="55" spans="1:23" s="92" customFormat="1" x14ac:dyDescent="0.2">
      <c r="A55" s="108" t="s">
        <v>81</v>
      </c>
      <c r="B55" s="121">
        <v>1845</v>
      </c>
      <c r="C55" s="122">
        <v>449.49</v>
      </c>
      <c r="D55" s="123">
        <v>471</v>
      </c>
      <c r="E55" s="94">
        <v>455.58</v>
      </c>
      <c r="F55" s="123">
        <v>1242</v>
      </c>
      <c r="G55" s="94">
        <v>447.71</v>
      </c>
      <c r="H55" s="123">
        <v>132</v>
      </c>
      <c r="I55" s="124">
        <v>444.5</v>
      </c>
      <c r="J55" s="108" t="s">
        <v>81</v>
      </c>
      <c r="K55" s="121">
        <v>1253</v>
      </c>
      <c r="L55" s="126">
        <v>437.22</v>
      </c>
      <c r="M55" s="123"/>
      <c r="N55" s="94"/>
      <c r="O55" s="123">
        <v>1096</v>
      </c>
      <c r="P55" s="94">
        <v>435.78</v>
      </c>
      <c r="Q55" s="123">
        <v>157</v>
      </c>
      <c r="R55" s="124">
        <v>447.21</v>
      </c>
      <c r="S55" s="125"/>
      <c r="W55" s="99"/>
    </row>
    <row r="56" spans="1:23" s="92" customFormat="1" x14ac:dyDescent="0.2">
      <c r="A56" s="108" t="s">
        <v>82</v>
      </c>
      <c r="B56" s="121">
        <v>2578</v>
      </c>
      <c r="C56" s="122">
        <v>507.03</v>
      </c>
      <c r="D56" s="123">
        <v>850</v>
      </c>
      <c r="E56" s="94">
        <v>507.64</v>
      </c>
      <c r="F56" s="123">
        <v>1523</v>
      </c>
      <c r="G56" s="94">
        <v>506.8</v>
      </c>
      <c r="H56" s="123">
        <v>205</v>
      </c>
      <c r="I56" s="124">
        <v>506.2</v>
      </c>
      <c r="J56" s="108" t="s">
        <v>82</v>
      </c>
      <c r="K56" s="121">
        <v>598</v>
      </c>
      <c r="L56" s="126">
        <v>506.86</v>
      </c>
      <c r="M56" s="123"/>
      <c r="N56" s="94"/>
      <c r="O56" s="123">
        <v>466</v>
      </c>
      <c r="P56" s="94">
        <v>505.33</v>
      </c>
      <c r="Q56" s="123">
        <v>132</v>
      </c>
      <c r="R56" s="124">
        <v>512.28</v>
      </c>
      <c r="S56" s="125"/>
      <c r="W56" s="99">
        <f>K63-O63-Q63</f>
        <v>0</v>
      </c>
    </row>
    <row r="57" spans="1:23" s="92" customFormat="1" x14ac:dyDescent="0.2">
      <c r="A57" s="108" t="s">
        <v>83</v>
      </c>
      <c r="B57" s="121">
        <v>2506</v>
      </c>
      <c r="C57" s="122">
        <v>565.49</v>
      </c>
      <c r="D57" s="123">
        <v>950</v>
      </c>
      <c r="E57" s="94">
        <v>567.66999999999996</v>
      </c>
      <c r="F57" s="123">
        <v>1440</v>
      </c>
      <c r="G57" s="94">
        <v>563.53</v>
      </c>
      <c r="H57" s="123">
        <v>116</v>
      </c>
      <c r="I57" s="124">
        <v>571.97</v>
      </c>
      <c r="J57" s="108" t="s">
        <v>83</v>
      </c>
      <c r="K57" s="121">
        <v>385</v>
      </c>
      <c r="L57" s="126">
        <v>567.66</v>
      </c>
      <c r="M57" s="123"/>
      <c r="N57" s="94"/>
      <c r="O57" s="123">
        <v>286</v>
      </c>
      <c r="P57" s="94">
        <v>566.01</v>
      </c>
      <c r="Q57" s="123">
        <v>99</v>
      </c>
      <c r="R57" s="124">
        <v>572.41999999999996</v>
      </c>
      <c r="S57" s="125"/>
      <c r="W57" s="99"/>
    </row>
    <row r="58" spans="1:23" s="92" customFormat="1" x14ac:dyDescent="0.2">
      <c r="A58" s="108" t="s">
        <v>84</v>
      </c>
      <c r="B58" s="121">
        <v>3325</v>
      </c>
      <c r="C58" s="122">
        <v>633.34</v>
      </c>
      <c r="D58" s="123">
        <v>1379</v>
      </c>
      <c r="E58" s="94">
        <v>629.46</v>
      </c>
      <c r="F58" s="123">
        <v>1719</v>
      </c>
      <c r="G58" s="94">
        <v>636.9</v>
      </c>
      <c r="H58" s="123">
        <v>227</v>
      </c>
      <c r="I58" s="124">
        <v>629.94000000000005</v>
      </c>
      <c r="J58" s="108" t="s">
        <v>84</v>
      </c>
      <c r="K58" s="121">
        <v>919</v>
      </c>
      <c r="L58" s="126">
        <v>641.71</v>
      </c>
      <c r="M58" s="123"/>
      <c r="N58" s="94"/>
      <c r="O58" s="123">
        <v>764</v>
      </c>
      <c r="P58" s="94">
        <v>642.64</v>
      </c>
      <c r="Q58" s="123">
        <v>155</v>
      </c>
      <c r="R58" s="124">
        <v>637.16</v>
      </c>
      <c r="S58" s="125"/>
      <c r="W58" s="99"/>
    </row>
    <row r="59" spans="1:23" s="92" customFormat="1" x14ac:dyDescent="0.2">
      <c r="A59" s="108" t="s">
        <v>85</v>
      </c>
      <c r="B59" s="121">
        <v>2283</v>
      </c>
      <c r="C59" s="122">
        <v>728.9</v>
      </c>
      <c r="D59" s="123">
        <v>1186</v>
      </c>
      <c r="E59" s="94">
        <v>734.85</v>
      </c>
      <c r="F59" s="123">
        <v>855</v>
      </c>
      <c r="G59" s="94">
        <v>720.27</v>
      </c>
      <c r="H59" s="123">
        <v>242</v>
      </c>
      <c r="I59" s="124">
        <v>730.23</v>
      </c>
      <c r="J59" s="108" t="s">
        <v>85</v>
      </c>
      <c r="K59" s="121">
        <v>743</v>
      </c>
      <c r="L59" s="97">
        <v>739.54</v>
      </c>
      <c r="M59" s="123"/>
      <c r="N59" s="94"/>
      <c r="O59" s="123">
        <v>625</v>
      </c>
      <c r="P59" s="94">
        <v>742</v>
      </c>
      <c r="Q59" s="123">
        <v>118</v>
      </c>
      <c r="R59" s="124">
        <v>726.52</v>
      </c>
      <c r="S59" s="125"/>
      <c r="W59" s="99"/>
    </row>
    <row r="60" spans="1:23" s="92" customFormat="1" x14ac:dyDescent="0.2">
      <c r="A60" s="108" t="s">
        <v>86</v>
      </c>
      <c r="B60" s="121">
        <v>1047</v>
      </c>
      <c r="C60" s="122">
        <v>855.3</v>
      </c>
      <c r="D60" s="123">
        <v>700</v>
      </c>
      <c r="E60" s="94">
        <v>857.67</v>
      </c>
      <c r="F60" s="123">
        <v>241</v>
      </c>
      <c r="G60" s="94">
        <v>847.58</v>
      </c>
      <c r="H60" s="123">
        <v>106</v>
      </c>
      <c r="I60" s="124">
        <v>857.2</v>
      </c>
      <c r="J60" s="108" t="s">
        <v>86</v>
      </c>
      <c r="K60" s="121">
        <v>372</v>
      </c>
      <c r="L60" s="97">
        <v>859.32</v>
      </c>
      <c r="M60" s="123"/>
      <c r="N60" s="94"/>
      <c r="O60" s="123">
        <v>313</v>
      </c>
      <c r="P60" s="94">
        <v>860.26</v>
      </c>
      <c r="Q60" s="123">
        <v>59</v>
      </c>
      <c r="R60" s="124">
        <v>854.32</v>
      </c>
      <c r="S60" s="125"/>
      <c r="W60" s="99"/>
    </row>
    <row r="61" spans="1:23" s="92" customFormat="1" x14ac:dyDescent="0.2">
      <c r="A61" s="108" t="s">
        <v>87</v>
      </c>
      <c r="B61" s="121">
        <v>596</v>
      </c>
      <c r="C61" s="122">
        <v>992.82</v>
      </c>
      <c r="D61" s="123">
        <v>481</v>
      </c>
      <c r="E61" s="94">
        <v>993.21</v>
      </c>
      <c r="F61" s="123">
        <v>66</v>
      </c>
      <c r="G61" s="94">
        <v>997.91</v>
      </c>
      <c r="H61" s="123">
        <v>49</v>
      </c>
      <c r="I61" s="124">
        <v>982.19</v>
      </c>
      <c r="J61" s="108" t="s">
        <v>87</v>
      </c>
      <c r="K61" s="121">
        <v>235</v>
      </c>
      <c r="L61" s="97">
        <v>993.11</v>
      </c>
      <c r="M61" s="123"/>
      <c r="N61" s="94"/>
      <c r="O61" s="123">
        <v>214</v>
      </c>
      <c r="P61" s="94">
        <v>992.58</v>
      </c>
      <c r="Q61" s="123">
        <v>21</v>
      </c>
      <c r="R61" s="124">
        <v>998.44</v>
      </c>
      <c r="S61" s="125"/>
      <c r="W61" s="99"/>
    </row>
    <row r="62" spans="1:23" s="92" customFormat="1" x14ac:dyDescent="0.2">
      <c r="A62" s="108" t="s">
        <v>88</v>
      </c>
      <c r="B62" s="121">
        <v>622</v>
      </c>
      <c r="C62" s="122">
        <v>1286.42</v>
      </c>
      <c r="D62" s="123">
        <v>440</v>
      </c>
      <c r="E62" s="94">
        <v>1283.17</v>
      </c>
      <c r="F62" s="123">
        <v>108</v>
      </c>
      <c r="G62" s="94">
        <v>1313.69</v>
      </c>
      <c r="H62" s="123">
        <v>74</v>
      </c>
      <c r="I62" s="124">
        <v>1265.9100000000001</v>
      </c>
      <c r="J62" s="108" t="s">
        <v>88</v>
      </c>
      <c r="K62" s="121">
        <v>205</v>
      </c>
      <c r="L62" s="97">
        <v>1216.96</v>
      </c>
      <c r="M62" s="123"/>
      <c r="N62" s="94"/>
      <c r="O62" s="123">
        <v>184</v>
      </c>
      <c r="P62" s="94">
        <v>1220.3599999999999</v>
      </c>
      <c r="Q62" s="123">
        <v>21</v>
      </c>
      <c r="R62" s="124">
        <v>1187.0999999999999</v>
      </c>
      <c r="S62" s="125"/>
      <c r="W62" s="99"/>
    </row>
    <row r="63" spans="1:23" s="92" customFormat="1" x14ac:dyDescent="0.2">
      <c r="A63" s="118" t="s">
        <v>1</v>
      </c>
      <c r="B63" s="127">
        <v>15943</v>
      </c>
      <c r="C63" s="128">
        <v>625.27</v>
      </c>
      <c r="D63" s="127">
        <v>6730</v>
      </c>
      <c r="E63" s="128">
        <v>690.4</v>
      </c>
      <c r="F63" s="127">
        <v>7984</v>
      </c>
      <c r="G63" s="128">
        <v>565.58000000000004</v>
      </c>
      <c r="H63" s="127">
        <v>1229</v>
      </c>
      <c r="I63" s="128">
        <v>656.38</v>
      </c>
      <c r="J63" s="118" t="s">
        <v>1</v>
      </c>
      <c r="K63" s="127">
        <v>6729</v>
      </c>
      <c r="L63" s="128">
        <v>536.16999999999996</v>
      </c>
      <c r="M63" s="127"/>
      <c r="N63" s="128"/>
      <c r="O63" s="127">
        <v>5645</v>
      </c>
      <c r="P63" s="128">
        <v>538.59</v>
      </c>
      <c r="Q63" s="127">
        <v>1084</v>
      </c>
      <c r="R63" s="128">
        <v>523.58000000000004</v>
      </c>
      <c r="S63" s="125"/>
      <c r="W63" s="99"/>
    </row>
    <row r="64" spans="1:23" s="92" customFormat="1" ht="18" customHeight="1" x14ac:dyDescent="0.2">
      <c r="A64" s="284" t="s">
        <v>100</v>
      </c>
      <c r="B64" s="284"/>
      <c r="C64" s="284"/>
      <c r="D64" s="284"/>
      <c r="E64" s="284"/>
      <c r="F64" s="284"/>
      <c r="G64" s="284"/>
      <c r="H64" s="96"/>
      <c r="I64" s="97"/>
      <c r="J64" s="284" t="s">
        <v>100</v>
      </c>
      <c r="K64" s="284"/>
      <c r="L64" s="284"/>
      <c r="M64" s="284"/>
      <c r="N64" s="284"/>
      <c r="O64" s="284"/>
      <c r="P64" s="284"/>
      <c r="Q64" s="96"/>
      <c r="R64" s="97"/>
      <c r="S64" s="125"/>
      <c r="W64" s="99"/>
    </row>
    <row r="65" spans="1:23" s="101" customFormat="1" ht="9" customHeight="1" x14ac:dyDescent="0.2">
      <c r="A65" s="98" t="s">
        <v>93</v>
      </c>
      <c r="B65" s="90"/>
      <c r="C65" s="90"/>
      <c r="D65" s="90"/>
      <c r="E65" s="90"/>
      <c r="F65" s="90"/>
      <c r="G65" s="90"/>
      <c r="H65" s="90"/>
      <c r="I65" s="100"/>
      <c r="J65" s="98" t="s">
        <v>93</v>
      </c>
      <c r="K65" s="90"/>
      <c r="L65" s="90"/>
      <c r="M65" s="90"/>
      <c r="N65" s="90"/>
      <c r="O65" s="90"/>
      <c r="P65" s="90"/>
      <c r="Q65" s="90"/>
      <c r="R65" s="100"/>
      <c r="W65" s="102"/>
    </row>
    <row r="66" spans="1:23" s="101" customFormat="1" ht="11.25" customHeight="1" x14ac:dyDescent="0.2">
      <c r="A66" s="98" t="s">
        <v>94</v>
      </c>
      <c r="B66" s="103"/>
      <c r="C66" s="104"/>
      <c r="D66" s="104"/>
      <c r="E66" s="105"/>
      <c r="F66" s="106"/>
      <c r="G66" s="107"/>
      <c r="H66" s="106"/>
      <c r="I66" s="107"/>
      <c r="J66" s="98" t="s">
        <v>94</v>
      </c>
      <c r="K66" s="103"/>
      <c r="L66" s="104"/>
      <c r="M66" s="104"/>
      <c r="N66" s="105"/>
      <c r="O66" s="106"/>
      <c r="P66" s="107"/>
      <c r="Q66" s="106"/>
      <c r="R66" s="107"/>
      <c r="W66" s="102"/>
    </row>
    <row r="67" spans="1:23" ht="9" customHeight="1" x14ac:dyDescent="0.2">
      <c r="A67" s="62" t="s">
        <v>95</v>
      </c>
      <c r="B67" s="2"/>
      <c r="C67" s="47"/>
      <c r="D67" s="2"/>
      <c r="E67" s="47"/>
      <c r="F67" s="2"/>
      <c r="G67" s="47"/>
      <c r="H67" s="2"/>
      <c r="I67" s="47"/>
      <c r="J67" s="62" t="s">
        <v>95</v>
      </c>
      <c r="K67" s="2"/>
      <c r="L67" s="47"/>
      <c r="M67" s="2"/>
      <c r="N67" s="47"/>
      <c r="O67" s="2"/>
      <c r="P67" s="47"/>
      <c r="Q67" s="2"/>
      <c r="R67" s="47"/>
    </row>
    <row r="68" spans="1:23" x14ac:dyDescent="0.2">
      <c r="A68" s="25"/>
      <c r="B68" s="20"/>
      <c r="C68" s="21"/>
      <c r="D68" s="20"/>
      <c r="E68" s="21"/>
      <c r="F68" s="20"/>
      <c r="G68" s="21"/>
      <c r="H68" s="20"/>
      <c r="I68" s="21"/>
      <c r="J68" s="6"/>
      <c r="K68" s="6"/>
      <c r="L68" s="48"/>
      <c r="M68" s="6"/>
      <c r="N68" s="48"/>
      <c r="O68" s="6"/>
      <c r="P68" s="48"/>
      <c r="Q68" s="6"/>
      <c r="R68" s="48"/>
    </row>
    <row r="69" spans="1:23" x14ac:dyDescent="0.2">
      <c r="A69" s="10"/>
      <c r="B69" s="6"/>
      <c r="C69" s="48"/>
      <c r="D69" s="6"/>
      <c r="E69" s="48"/>
      <c r="F69" s="6"/>
      <c r="G69" s="48"/>
      <c r="H69" s="6"/>
      <c r="I69" s="48"/>
      <c r="J69" s="6"/>
      <c r="K69" s="6"/>
      <c r="L69" s="48"/>
      <c r="M69" s="6"/>
      <c r="N69" s="48"/>
      <c r="O69" s="6"/>
      <c r="P69" s="48"/>
      <c r="Q69" s="6"/>
      <c r="R69" s="48"/>
    </row>
    <row r="70" spans="1:23" x14ac:dyDescent="0.2">
      <c r="A70" s="6"/>
      <c r="B70" s="6"/>
      <c r="C70" s="48"/>
      <c r="D70" s="6"/>
      <c r="E70" s="48"/>
      <c r="F70" s="6"/>
      <c r="G70" s="48"/>
      <c r="H70" s="6"/>
      <c r="I70" s="48"/>
      <c r="J70" s="6"/>
      <c r="K70" s="6"/>
      <c r="L70" s="48"/>
      <c r="M70" s="6"/>
      <c r="N70" s="48"/>
      <c r="O70" s="6"/>
      <c r="P70" s="48"/>
      <c r="Q70" s="6"/>
      <c r="R70" s="48"/>
    </row>
    <row r="71" spans="1:23" x14ac:dyDescent="0.2">
      <c r="A71" s="6"/>
      <c r="B71" s="6"/>
      <c r="C71" s="48"/>
      <c r="D71" s="6"/>
      <c r="E71" s="48"/>
      <c r="F71" s="6"/>
      <c r="G71" s="48"/>
      <c r="H71" s="6"/>
      <c r="I71" s="48"/>
      <c r="J71" s="6"/>
      <c r="K71" s="6"/>
      <c r="L71" s="48"/>
      <c r="M71" s="6"/>
      <c r="N71" s="48"/>
      <c r="O71" s="6"/>
      <c r="P71" s="48"/>
      <c r="Q71" s="6"/>
      <c r="R71" s="48"/>
    </row>
    <row r="72" spans="1:23" x14ac:dyDescent="0.2">
      <c r="A72" s="6"/>
      <c r="B72" s="6"/>
      <c r="C72" s="48"/>
      <c r="D72" s="6"/>
      <c r="E72" s="48"/>
      <c r="F72" s="6"/>
      <c r="G72" s="48"/>
      <c r="H72" s="6"/>
      <c r="I72" s="48"/>
      <c r="J72" s="6"/>
      <c r="K72" s="6"/>
      <c r="L72" s="48"/>
      <c r="M72" s="6"/>
      <c r="N72" s="48"/>
      <c r="O72" s="6"/>
      <c r="P72" s="48"/>
      <c r="Q72" s="6"/>
      <c r="R72" s="48"/>
    </row>
    <row r="73" spans="1:23" x14ac:dyDescent="0.2">
      <c r="A73" s="6"/>
      <c r="B73" s="6"/>
      <c r="C73" s="48"/>
      <c r="D73" s="6"/>
      <c r="E73" s="48"/>
      <c r="F73" s="6"/>
      <c r="G73" s="48"/>
      <c r="H73" s="6"/>
      <c r="I73" s="48"/>
      <c r="J73" s="6"/>
      <c r="K73" s="6"/>
      <c r="L73" s="48"/>
      <c r="M73" s="6"/>
      <c r="N73" s="48"/>
      <c r="O73" s="6"/>
      <c r="P73" s="48"/>
      <c r="Q73" s="6"/>
      <c r="R73" s="48"/>
    </row>
    <row r="74" spans="1:23" x14ac:dyDescent="0.2">
      <c r="A74" s="6"/>
      <c r="B74" s="6"/>
      <c r="C74" s="48"/>
      <c r="D74" s="6"/>
      <c r="E74" s="48"/>
      <c r="F74" s="6"/>
      <c r="G74" s="48"/>
      <c r="H74" s="6"/>
      <c r="I74" s="48"/>
      <c r="J74" s="6"/>
      <c r="K74" s="6"/>
      <c r="L74" s="48"/>
      <c r="M74" s="6"/>
      <c r="N74" s="48"/>
      <c r="O74" s="6"/>
      <c r="P74" s="48"/>
      <c r="Q74" s="6"/>
      <c r="R74" s="48"/>
    </row>
    <row r="75" spans="1:23" x14ac:dyDescent="0.2">
      <c r="A75" s="6"/>
      <c r="B75" s="6"/>
      <c r="C75" s="48"/>
      <c r="D75" s="6"/>
      <c r="E75" s="48"/>
      <c r="F75" s="6"/>
      <c r="G75" s="48"/>
      <c r="H75" s="6"/>
      <c r="I75" s="48"/>
      <c r="J75" s="6"/>
      <c r="K75" s="6"/>
      <c r="L75" s="48"/>
      <c r="M75" s="6"/>
      <c r="N75" s="48"/>
      <c r="O75" s="6"/>
      <c r="P75" s="48"/>
      <c r="Q75" s="6"/>
      <c r="R75" s="48"/>
    </row>
    <row r="76" spans="1:23" x14ac:dyDescent="0.2">
      <c r="A76" s="6"/>
      <c r="B76" s="6"/>
      <c r="C76" s="48"/>
      <c r="D76" s="6"/>
      <c r="E76" s="48"/>
      <c r="F76" s="6"/>
      <c r="G76" s="48"/>
      <c r="H76" s="6"/>
      <c r="I76" s="48"/>
      <c r="J76" s="6"/>
      <c r="K76" s="6"/>
      <c r="L76" s="48"/>
      <c r="M76" s="6"/>
      <c r="N76" s="48"/>
      <c r="O76" s="6"/>
      <c r="P76" s="48"/>
      <c r="Q76" s="6"/>
      <c r="R76" s="48"/>
    </row>
    <row r="77" spans="1:23" x14ac:dyDescent="0.2">
      <c r="A77" s="6"/>
      <c r="B77" s="6"/>
      <c r="C77" s="48"/>
      <c r="D77" s="6"/>
      <c r="E77" s="48"/>
      <c r="F77" s="6"/>
      <c r="G77" s="48"/>
      <c r="H77" s="6"/>
      <c r="I77" s="48"/>
      <c r="J77" s="6"/>
      <c r="K77" s="6"/>
      <c r="L77" s="48"/>
      <c r="M77" s="6"/>
      <c r="N77" s="48"/>
      <c r="O77" s="6"/>
      <c r="P77" s="48"/>
      <c r="Q77" s="6"/>
      <c r="R77" s="48"/>
    </row>
    <row r="78" spans="1:23" x14ac:dyDescent="0.2">
      <c r="A78" s="6"/>
      <c r="B78" s="6"/>
      <c r="C78" s="48"/>
      <c r="D78" s="6"/>
      <c r="E78" s="48"/>
      <c r="F78" s="6"/>
      <c r="G78" s="48"/>
      <c r="H78" s="6"/>
      <c r="I78" s="48"/>
      <c r="J78" s="6"/>
      <c r="K78" s="6"/>
      <c r="L78" s="48"/>
      <c r="M78" s="6"/>
      <c r="N78" s="48"/>
      <c r="O78" s="6"/>
      <c r="P78" s="48"/>
      <c r="Q78" s="6"/>
      <c r="R78" s="48"/>
    </row>
  </sheetData>
  <mergeCells count="51">
    <mergeCell ref="O46:P46"/>
    <mergeCell ref="Q46:R46"/>
    <mergeCell ref="H46:I46"/>
    <mergeCell ref="A43:I43"/>
    <mergeCell ref="J43:R43"/>
    <mergeCell ref="K46:L46"/>
    <mergeCell ref="M46:N46"/>
    <mergeCell ref="B45:I45"/>
    <mergeCell ref="K45:R45"/>
    <mergeCell ref="B46:C46"/>
    <mergeCell ref="D46:E46"/>
    <mergeCell ref="F46:G46"/>
    <mergeCell ref="A45:A47"/>
    <mergeCell ref="J45:J47"/>
    <mergeCell ref="A32:G32"/>
    <mergeCell ref="J32:P32"/>
    <mergeCell ref="A40:I40"/>
    <mergeCell ref="J40:R40"/>
    <mergeCell ref="J39:R39"/>
    <mergeCell ref="A38:I38"/>
    <mergeCell ref="J38:R38"/>
    <mergeCell ref="A10:I10"/>
    <mergeCell ref="J11:R11"/>
    <mergeCell ref="B13:I13"/>
    <mergeCell ref="K13:R13"/>
    <mergeCell ref="B14:C14"/>
    <mergeCell ref="D14:E14"/>
    <mergeCell ref="F14:G14"/>
    <mergeCell ref="H14:I14"/>
    <mergeCell ref="O14:P14"/>
    <mergeCell ref="Q14:R14"/>
    <mergeCell ref="K14:L14"/>
    <mergeCell ref="M14:N14"/>
    <mergeCell ref="A13:A15"/>
    <mergeCell ref="J13:J15"/>
    <mergeCell ref="A64:G64"/>
    <mergeCell ref="J64:P64"/>
    <mergeCell ref="J9:R9"/>
    <mergeCell ref="A6:I6"/>
    <mergeCell ref="J6:R6"/>
    <mergeCell ref="A7:I7"/>
    <mergeCell ref="J7:R7"/>
    <mergeCell ref="A8:I8"/>
    <mergeCell ref="J8:R8"/>
    <mergeCell ref="A9:I9"/>
    <mergeCell ref="J10:R10"/>
    <mergeCell ref="A42:I42"/>
    <mergeCell ref="J42:R42"/>
    <mergeCell ref="A41:I41"/>
    <mergeCell ref="J41:R41"/>
    <mergeCell ref="A39:I39"/>
  </mergeCells>
  <pageMargins left="0.78740157480314965" right="0.39370078740157483" top="0.39370078740157483" bottom="0.19685039370078741" header="0.31496062992125984" footer="0.31496062992125984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  <pageSetUpPr fitToPage="1"/>
  </sheetPr>
  <dimension ref="A1:L33"/>
  <sheetViews>
    <sheetView zoomScaleNormal="100" workbookViewId="0">
      <selection activeCell="F26" sqref="F26"/>
    </sheetView>
  </sheetViews>
  <sheetFormatPr defaultRowHeight="15.75" x14ac:dyDescent="0.25"/>
  <cols>
    <col min="1" max="1" width="46" style="5" customWidth="1"/>
    <col min="2" max="2" width="13.85546875" style="5" customWidth="1"/>
    <col min="3" max="3" width="15.7109375" style="5" customWidth="1"/>
    <col min="4" max="5" width="15.7109375" style="26" customWidth="1"/>
    <col min="6" max="6" width="13.5703125" style="246" customWidth="1"/>
    <col min="7" max="7" width="15.7109375" style="247" customWidth="1"/>
    <col min="8" max="16384" width="9.140625" style="5"/>
  </cols>
  <sheetData>
    <row r="1" spans="1:10" x14ac:dyDescent="0.25">
      <c r="A1" s="7" t="s">
        <v>21</v>
      </c>
      <c r="B1" s="7"/>
      <c r="C1" s="7"/>
      <c r="D1" s="160"/>
      <c r="E1" s="52"/>
    </row>
    <row r="2" spans="1:10" x14ac:dyDescent="0.25">
      <c r="A2" s="7" t="s">
        <v>22</v>
      </c>
      <c r="B2" s="7"/>
      <c r="C2" s="7"/>
      <c r="D2" s="160"/>
      <c r="E2" s="52"/>
    </row>
    <row r="3" spans="1:10" x14ac:dyDescent="0.25">
      <c r="A3" s="158" t="s">
        <v>0</v>
      </c>
      <c r="B3" s="159"/>
      <c r="C3" s="208"/>
      <c r="D3" s="161"/>
      <c r="E3" s="53"/>
    </row>
    <row r="4" spans="1:10" ht="9" customHeight="1" x14ac:dyDescent="0.25">
      <c r="A4" s="158"/>
      <c r="B4" s="159"/>
      <c r="C4" s="208"/>
      <c r="D4" s="161"/>
      <c r="E4" s="53"/>
    </row>
    <row r="5" spans="1:10" ht="9" customHeight="1" x14ac:dyDescent="0.25">
      <c r="A5" s="158"/>
      <c r="B5" s="159"/>
      <c r="C5" s="208"/>
      <c r="D5" s="161"/>
      <c r="E5" s="53"/>
    </row>
    <row r="6" spans="1:10" ht="9" customHeight="1" x14ac:dyDescent="0.25">
      <c r="A6" s="158"/>
      <c r="B6" s="159"/>
      <c r="C6" s="208"/>
      <c r="D6" s="161"/>
      <c r="E6" s="53"/>
    </row>
    <row r="7" spans="1:10" ht="36" customHeight="1" x14ac:dyDescent="0.2">
      <c r="A7" s="303" t="s">
        <v>102</v>
      </c>
      <c r="B7" s="303"/>
      <c r="C7" s="303"/>
      <c r="D7" s="303"/>
      <c r="E7" s="303"/>
      <c r="F7" s="303"/>
      <c r="G7" s="303"/>
    </row>
    <row r="8" spans="1:10" ht="15.75" customHeight="1" x14ac:dyDescent="0.2">
      <c r="A8" s="274" t="str">
        <f>'u SRPNJU 2023.'!A6:F6</f>
        <v>za lipanj 2023. (isplata u srpnju 2023.)</v>
      </c>
      <c r="B8" s="274"/>
      <c r="C8" s="274"/>
      <c r="D8" s="274"/>
      <c r="E8" s="274"/>
      <c r="F8" s="274"/>
      <c r="G8" s="274"/>
    </row>
    <row r="9" spans="1:10" ht="21" customHeight="1" x14ac:dyDescent="0.2">
      <c r="A9" s="8"/>
      <c r="B9" s="8"/>
      <c r="C9" s="8"/>
      <c r="F9" s="309" t="s">
        <v>125</v>
      </c>
      <c r="G9" s="309"/>
    </row>
    <row r="10" spans="1:10" ht="12.75" customHeight="1" x14ac:dyDescent="0.2">
      <c r="A10" s="281" t="s">
        <v>24</v>
      </c>
      <c r="B10" s="301" t="s">
        <v>14</v>
      </c>
      <c r="C10" s="299" t="s">
        <v>138</v>
      </c>
      <c r="D10" s="299" t="s">
        <v>139</v>
      </c>
      <c r="E10" s="299" t="s">
        <v>140</v>
      </c>
      <c r="F10" s="304" t="s">
        <v>137</v>
      </c>
      <c r="G10" s="307" t="s">
        <v>141</v>
      </c>
    </row>
    <row r="11" spans="1:10" ht="80.25" customHeight="1" x14ac:dyDescent="0.2">
      <c r="A11" s="282"/>
      <c r="B11" s="302"/>
      <c r="C11" s="300"/>
      <c r="D11" s="300"/>
      <c r="E11" s="300"/>
      <c r="F11" s="305"/>
      <c r="G11" s="308"/>
    </row>
    <row r="12" spans="1:10" x14ac:dyDescent="0.25">
      <c r="A12" s="32"/>
      <c r="B12" s="32"/>
      <c r="C12" s="32"/>
      <c r="D12" s="54"/>
      <c r="E12" s="54"/>
    </row>
    <row r="13" spans="1:10" x14ac:dyDescent="0.25">
      <c r="A13" s="306" t="s">
        <v>26</v>
      </c>
      <c r="B13" s="306"/>
      <c r="C13" s="306"/>
      <c r="D13" s="306"/>
      <c r="E13" s="306"/>
      <c r="F13" s="306"/>
      <c r="G13" s="306"/>
    </row>
    <row r="14" spans="1:10" ht="16.5" customHeight="1" x14ac:dyDescent="0.2">
      <c r="A14" s="73" t="s">
        <v>27</v>
      </c>
      <c r="B14" s="223">
        <v>43549</v>
      </c>
      <c r="C14" s="224">
        <v>445.01990149027955</v>
      </c>
      <c r="D14" s="224">
        <v>94.550867528531242</v>
      </c>
      <c r="E14" s="224">
        <v>525.558403637281</v>
      </c>
      <c r="F14" s="250" t="s">
        <v>150</v>
      </c>
      <c r="G14" s="251" t="s">
        <v>159</v>
      </c>
      <c r="J14" s="188"/>
    </row>
    <row r="15" spans="1:10" ht="16.5" customHeight="1" x14ac:dyDescent="0.2">
      <c r="A15" s="79" t="s">
        <v>38</v>
      </c>
      <c r="B15" s="225">
        <v>877</v>
      </c>
      <c r="C15" s="226">
        <v>568.52576966932725</v>
      </c>
      <c r="D15" s="226">
        <v>90.868472063854085</v>
      </c>
      <c r="E15" s="226">
        <v>635.36734321550693</v>
      </c>
      <c r="F15" s="252" t="s">
        <v>142</v>
      </c>
      <c r="G15" s="253" t="s">
        <v>160</v>
      </c>
      <c r="J15" s="188"/>
    </row>
    <row r="16" spans="1:10" ht="16.5" customHeight="1" x14ac:dyDescent="0.2">
      <c r="A16" s="68" t="s">
        <v>71</v>
      </c>
      <c r="B16" s="227">
        <v>5494</v>
      </c>
      <c r="C16" s="228">
        <v>410.1781416090252</v>
      </c>
      <c r="D16" s="228">
        <v>91.881963960684416</v>
      </c>
      <c r="E16" s="228">
        <v>500.65312886785551</v>
      </c>
      <c r="F16" s="252" t="s">
        <v>151</v>
      </c>
      <c r="G16" s="253" t="s">
        <v>161</v>
      </c>
      <c r="J16" s="188"/>
    </row>
    <row r="17" spans="1:12" ht="19.5" customHeight="1" x14ac:dyDescent="0.2">
      <c r="A17" s="230" t="s">
        <v>28</v>
      </c>
      <c r="B17" s="231">
        <v>49920</v>
      </c>
      <c r="C17" s="232">
        <v>443.35511818909703</v>
      </c>
      <c r="D17" s="233">
        <v>94.192445713141211</v>
      </c>
      <c r="E17" s="233">
        <v>524.74656189904113</v>
      </c>
      <c r="F17" s="260" t="s">
        <v>152</v>
      </c>
      <c r="G17" s="261" t="s">
        <v>162</v>
      </c>
      <c r="J17" s="188"/>
    </row>
    <row r="18" spans="1:12" ht="24" customHeight="1" x14ac:dyDescent="0.2">
      <c r="A18" s="78" t="s">
        <v>29</v>
      </c>
      <c r="B18" s="225">
        <v>10414</v>
      </c>
      <c r="C18" s="226">
        <v>419.1724793547159</v>
      </c>
      <c r="D18" s="229">
        <v>93.603933166890727</v>
      </c>
      <c r="E18" s="229">
        <v>499.1244123295545</v>
      </c>
      <c r="F18" s="252" t="s">
        <v>153</v>
      </c>
      <c r="G18" s="253" t="s">
        <v>163</v>
      </c>
      <c r="J18" s="188"/>
    </row>
    <row r="19" spans="1:12" ht="24" customHeight="1" x14ac:dyDescent="0.2">
      <c r="A19" s="79" t="s">
        <v>39</v>
      </c>
      <c r="B19" s="225">
        <v>1</v>
      </c>
      <c r="C19" s="226">
        <v>413.81</v>
      </c>
      <c r="D19" s="229">
        <v>95.62</v>
      </c>
      <c r="E19" s="229">
        <v>500.14</v>
      </c>
      <c r="F19" s="252" t="s">
        <v>143</v>
      </c>
      <c r="G19" s="253" t="s">
        <v>164</v>
      </c>
      <c r="J19" s="188"/>
    </row>
    <row r="20" spans="1:12" ht="19.5" customHeight="1" x14ac:dyDescent="0.2">
      <c r="A20" s="230" t="s">
        <v>30</v>
      </c>
      <c r="B20" s="231">
        <v>60335</v>
      </c>
      <c r="C20" s="232">
        <v>439.18063329741966</v>
      </c>
      <c r="D20" s="233">
        <v>94.090890362145842</v>
      </c>
      <c r="E20" s="233">
        <v>520.32369503605469</v>
      </c>
      <c r="F20" s="260" t="s">
        <v>144</v>
      </c>
      <c r="G20" s="261" t="s">
        <v>165</v>
      </c>
      <c r="J20" s="188"/>
    </row>
    <row r="21" spans="1:12" ht="26.25" customHeight="1" x14ac:dyDescent="0.2">
      <c r="A21" s="78" t="s">
        <v>72</v>
      </c>
      <c r="B21" s="225">
        <v>2068</v>
      </c>
      <c r="C21" s="226">
        <v>350.92630077369307</v>
      </c>
      <c r="D21" s="229">
        <v>84.124850096711754</v>
      </c>
      <c r="E21" s="229">
        <v>430.2677079303669</v>
      </c>
      <c r="F21" s="252" t="s">
        <v>154</v>
      </c>
      <c r="G21" s="253" t="s">
        <v>166</v>
      </c>
      <c r="J21" s="188"/>
    </row>
    <row r="22" spans="1:12" ht="24.75" customHeight="1" x14ac:dyDescent="0.2">
      <c r="A22" s="230" t="s">
        <v>32</v>
      </c>
      <c r="B22" s="231">
        <v>62403</v>
      </c>
      <c r="C22" s="232">
        <v>436.25593481082808</v>
      </c>
      <c r="D22" s="233">
        <v>93.760621444483249</v>
      </c>
      <c r="E22" s="233">
        <v>517.33929073923537</v>
      </c>
      <c r="F22" s="260" t="s">
        <v>155</v>
      </c>
      <c r="G22" s="261" t="s">
        <v>145</v>
      </c>
      <c r="J22" s="188"/>
    </row>
    <row r="23" spans="1:12" ht="7.5" customHeight="1" x14ac:dyDescent="0.25">
      <c r="A23" s="197"/>
      <c r="B23" s="198"/>
      <c r="C23" s="221"/>
      <c r="D23" s="199"/>
      <c r="E23" s="199"/>
      <c r="J23" s="188"/>
    </row>
    <row r="24" spans="1:12" ht="48.75" customHeight="1" x14ac:dyDescent="0.2">
      <c r="A24" s="234" t="s">
        <v>134</v>
      </c>
      <c r="B24" s="174">
        <v>40</v>
      </c>
      <c r="C24" s="235">
        <v>593.53549999999996</v>
      </c>
      <c r="D24" s="236">
        <v>101.80875</v>
      </c>
      <c r="E24" s="236">
        <v>662.17375000000004</v>
      </c>
      <c r="F24" s="254" t="s">
        <v>156</v>
      </c>
      <c r="G24" s="255" t="s">
        <v>167</v>
      </c>
    </row>
    <row r="25" spans="1:12" ht="40.5" customHeight="1" x14ac:dyDescent="0.2">
      <c r="A25" s="234" t="s">
        <v>135</v>
      </c>
      <c r="B25" s="174">
        <v>248</v>
      </c>
      <c r="C25" s="235">
        <v>609.2254435483876</v>
      </c>
      <c r="D25" s="236">
        <v>75.150766129032249</v>
      </c>
      <c r="E25" s="235">
        <v>659.74161290322593</v>
      </c>
      <c r="F25" s="254" t="s">
        <v>157</v>
      </c>
      <c r="G25" s="255" t="s">
        <v>168</v>
      </c>
    </row>
    <row r="26" spans="1:12" ht="63" customHeight="1" x14ac:dyDescent="0.2">
      <c r="A26" s="234" t="s">
        <v>136</v>
      </c>
      <c r="B26" s="174">
        <v>0</v>
      </c>
      <c r="C26" s="235">
        <v>0</v>
      </c>
      <c r="D26" s="236">
        <v>0</v>
      </c>
      <c r="E26" s="235">
        <v>0</v>
      </c>
      <c r="F26" s="254"/>
      <c r="G26" s="255"/>
    </row>
    <row r="27" spans="1:12" ht="7.5" customHeight="1" x14ac:dyDescent="0.25">
      <c r="A27" s="200"/>
      <c r="B27" s="201"/>
      <c r="C27" s="203"/>
      <c r="D27" s="202"/>
      <c r="E27" s="203"/>
    </row>
    <row r="28" spans="1:12" ht="27.75" customHeight="1" x14ac:dyDescent="0.2">
      <c r="A28" s="222" t="s">
        <v>33</v>
      </c>
      <c r="B28" s="256">
        <v>62691</v>
      </c>
      <c r="C28" s="257">
        <v>437.04053899283952</v>
      </c>
      <c r="D28" s="258">
        <v>93.692137627412208</v>
      </c>
      <c r="E28" s="258">
        <v>517.99503325837009</v>
      </c>
      <c r="F28" s="259" t="s">
        <v>158</v>
      </c>
      <c r="G28" s="256" t="s">
        <v>145</v>
      </c>
    </row>
    <row r="29" spans="1:12" ht="24.75" customHeight="1" x14ac:dyDescent="0.25">
      <c r="A29" s="14"/>
      <c r="B29" s="15"/>
      <c r="C29" s="15"/>
      <c r="D29" s="16"/>
      <c r="E29" s="16"/>
    </row>
    <row r="30" spans="1:12" s="157" customFormat="1" ht="43.5" customHeight="1" x14ac:dyDescent="0.2">
      <c r="A30" s="279" t="s">
        <v>100</v>
      </c>
      <c r="B30" s="279"/>
      <c r="C30" s="279"/>
      <c r="D30" s="279"/>
      <c r="E30" s="279"/>
      <c r="F30" s="248"/>
      <c r="G30" s="249"/>
    </row>
    <row r="31" spans="1:12" s="157" customFormat="1" ht="31.5" customHeight="1" x14ac:dyDescent="0.2">
      <c r="A31" s="279" t="s">
        <v>93</v>
      </c>
      <c r="B31" s="279"/>
      <c r="C31" s="279"/>
      <c r="D31" s="279"/>
      <c r="E31" s="279"/>
      <c r="F31" s="248"/>
      <c r="G31" s="249"/>
    </row>
    <row r="32" spans="1:12" s="157" customFormat="1" ht="16.5" customHeight="1" x14ac:dyDescent="0.2">
      <c r="A32" s="278" t="s">
        <v>101</v>
      </c>
      <c r="B32" s="278"/>
      <c r="C32" s="278"/>
      <c r="D32" s="278"/>
      <c r="E32" s="278"/>
      <c r="F32" s="248"/>
      <c r="G32" s="249"/>
      <c r="L32" s="150"/>
    </row>
    <row r="33" spans="1:5" ht="45" customHeight="1" x14ac:dyDescent="0.25">
      <c r="A33" s="278"/>
      <c r="B33" s="278"/>
      <c r="C33" s="278"/>
      <c r="D33" s="278"/>
      <c r="E33" s="278"/>
    </row>
  </sheetData>
  <mergeCells count="14">
    <mergeCell ref="A7:G7"/>
    <mergeCell ref="A8:G8"/>
    <mergeCell ref="F10:F11"/>
    <mergeCell ref="A13:G13"/>
    <mergeCell ref="G10:G11"/>
    <mergeCell ref="F9:G9"/>
    <mergeCell ref="A31:E31"/>
    <mergeCell ref="C10:C11"/>
    <mergeCell ref="A32:E33"/>
    <mergeCell ref="A30:E30"/>
    <mergeCell ref="A10:A11"/>
    <mergeCell ref="B10:B11"/>
    <mergeCell ref="E10:E11"/>
    <mergeCell ref="D10:D11"/>
  </mergeCells>
  <pageMargins left="0.11811023622047245" right="0.11811023622047245" top="0.55118110236220474" bottom="0.74803149606299213" header="0.11811023622047245" footer="0.11811023622047245"/>
  <pageSetup paperSize="9" scale="7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4"/>
  <sheetViews>
    <sheetView workbookViewId="0">
      <selection activeCell="J9" sqref="J9"/>
    </sheetView>
  </sheetViews>
  <sheetFormatPr defaultRowHeight="15.75" x14ac:dyDescent="0.25"/>
  <cols>
    <col min="1" max="1" width="52.28515625" style="170" customWidth="1"/>
    <col min="2" max="2" width="15" style="170" customWidth="1"/>
    <col min="3" max="3" width="13.42578125" style="170" customWidth="1"/>
    <col min="4" max="4" width="15.85546875" style="170" customWidth="1"/>
    <col min="5" max="5" width="18.140625" style="170" customWidth="1"/>
    <col min="6" max="6" width="11.140625" style="170" customWidth="1"/>
    <col min="7" max="9" width="9.140625" style="170"/>
    <col min="10" max="10" width="24.28515625" style="170" customWidth="1"/>
    <col min="11" max="16384" width="9.140625" style="170"/>
  </cols>
  <sheetData>
    <row r="2" spans="1:10" ht="43.5" customHeight="1" x14ac:dyDescent="0.25">
      <c r="B2" s="187" t="s">
        <v>113</v>
      </c>
      <c r="C2" s="186"/>
    </row>
    <row r="3" spans="1:10" ht="36.75" customHeight="1" x14ac:dyDescent="0.25">
      <c r="B3" s="184" t="s">
        <v>104</v>
      </c>
      <c r="C3" s="172" t="s">
        <v>103</v>
      </c>
      <c r="D3" s="173" t="s">
        <v>106</v>
      </c>
      <c r="E3" s="171" t="s">
        <v>110</v>
      </c>
      <c r="F3" s="182" t="s">
        <v>105</v>
      </c>
    </row>
    <row r="4" spans="1:10" s="181" customFormat="1" ht="38.25" customHeight="1" x14ac:dyDescent="0.2">
      <c r="A4" s="183" t="s">
        <v>111</v>
      </c>
      <c r="B4" s="185">
        <v>499636</v>
      </c>
      <c r="C4" s="195" t="e">
        <f>#REF!-4681</f>
        <v>#REF!</v>
      </c>
      <c r="D4" s="195" t="e">
        <f>B4-C4</f>
        <v>#REF!</v>
      </c>
      <c r="E4" s="196">
        <v>42357</v>
      </c>
      <c r="F4" s="195" t="e">
        <f t="shared" ref="F4:F11" si="0">D4-E4</f>
        <v>#REF!</v>
      </c>
      <c r="G4" s="180"/>
      <c r="I4" s="180"/>
    </row>
    <row r="5" spans="1:10" s="181" customFormat="1" ht="24" customHeight="1" x14ac:dyDescent="0.2">
      <c r="A5" s="175" t="s">
        <v>38</v>
      </c>
      <c r="B5" s="185">
        <v>49691</v>
      </c>
      <c r="C5" s="195" t="e">
        <f>#REF!</f>
        <v>#REF!</v>
      </c>
      <c r="D5" s="195" t="e">
        <f t="shared" ref="D5:D13" si="1">B5-C5</f>
        <v>#REF!</v>
      </c>
      <c r="E5" s="196">
        <v>720</v>
      </c>
      <c r="F5" s="195" t="e">
        <f t="shared" si="0"/>
        <v>#REF!</v>
      </c>
      <c r="I5" s="180"/>
    </row>
    <row r="6" spans="1:10" s="181" customFormat="1" ht="41.25" customHeight="1" x14ac:dyDescent="0.2">
      <c r="A6" s="176" t="s">
        <v>112</v>
      </c>
      <c r="B6" s="185">
        <v>76956</v>
      </c>
      <c r="C6" s="195">
        <v>76956</v>
      </c>
      <c r="D6" s="195">
        <f t="shared" si="1"/>
        <v>0</v>
      </c>
      <c r="E6" s="196">
        <v>0</v>
      </c>
      <c r="F6" s="195">
        <f t="shared" si="0"/>
        <v>0</v>
      </c>
      <c r="I6" s="180"/>
    </row>
    <row r="7" spans="1:10" s="181" customFormat="1" ht="24" customHeight="1" x14ac:dyDescent="0.2">
      <c r="A7" s="162" t="s">
        <v>28</v>
      </c>
      <c r="B7" s="185">
        <v>626283</v>
      </c>
      <c r="C7" s="167" t="e">
        <f>SUM(C4:C6)</f>
        <v>#REF!</v>
      </c>
      <c r="D7" s="167" t="e">
        <f t="shared" si="1"/>
        <v>#REF!</v>
      </c>
      <c r="E7" s="168">
        <v>43077</v>
      </c>
      <c r="F7" s="167" t="e">
        <f t="shared" si="0"/>
        <v>#REF!</v>
      </c>
    </row>
    <row r="8" spans="1:10" s="181" customFormat="1" ht="24" customHeight="1" x14ac:dyDescent="0.2">
      <c r="A8" s="174" t="s">
        <v>29</v>
      </c>
      <c r="B8" s="185">
        <v>210507</v>
      </c>
      <c r="C8" s="165" t="e">
        <f>#REF!</f>
        <v>#REF!</v>
      </c>
      <c r="D8" s="165" t="e">
        <f t="shared" si="1"/>
        <v>#REF!</v>
      </c>
      <c r="E8" s="166">
        <v>9162</v>
      </c>
      <c r="F8" s="165" t="e">
        <f t="shared" si="0"/>
        <v>#REF!</v>
      </c>
      <c r="I8" s="180"/>
    </row>
    <row r="9" spans="1:10" s="181" customFormat="1" ht="36" customHeight="1" x14ac:dyDescent="0.2">
      <c r="A9" s="176" t="s">
        <v>39</v>
      </c>
      <c r="B9" s="185">
        <v>382</v>
      </c>
      <c r="C9" s="165" t="e">
        <f>#REF!</f>
        <v>#REF!</v>
      </c>
      <c r="D9" s="165" t="e">
        <f t="shared" si="1"/>
        <v>#REF!</v>
      </c>
      <c r="E9" s="166">
        <v>1</v>
      </c>
      <c r="F9" s="165" t="e">
        <f t="shared" si="0"/>
        <v>#REF!</v>
      </c>
      <c r="I9" s="180"/>
    </row>
    <row r="10" spans="1:10" s="181" customFormat="1" ht="24" customHeight="1" x14ac:dyDescent="0.2">
      <c r="A10" s="162" t="s">
        <v>30</v>
      </c>
      <c r="B10" s="185">
        <v>837172</v>
      </c>
      <c r="C10" s="167" t="e">
        <f>SUM(C7:C9)</f>
        <v>#REF!</v>
      </c>
      <c r="D10" s="167" t="e">
        <f t="shared" si="1"/>
        <v>#REF!</v>
      </c>
      <c r="E10" s="168">
        <v>52240</v>
      </c>
      <c r="F10" s="167" t="e">
        <f t="shared" si="0"/>
        <v>#REF!</v>
      </c>
    </row>
    <row r="11" spans="1:10" s="181" customFormat="1" ht="24" customHeight="1" x14ac:dyDescent="0.2">
      <c r="A11" s="174" t="s">
        <v>72</v>
      </c>
      <c r="B11" s="185">
        <v>95810</v>
      </c>
      <c r="C11" s="165" t="e">
        <f>#REF!</f>
        <v>#REF!</v>
      </c>
      <c r="D11" s="165" t="e">
        <f t="shared" si="1"/>
        <v>#REF!</v>
      </c>
      <c r="E11" s="166">
        <v>1831</v>
      </c>
      <c r="F11" s="165" t="e">
        <f t="shared" si="0"/>
        <v>#REF!</v>
      </c>
      <c r="I11" s="180"/>
    </row>
    <row r="12" spans="1:10" s="181" customFormat="1" ht="24" customHeight="1" x14ac:dyDescent="0.2">
      <c r="A12" s="174" t="s">
        <v>31</v>
      </c>
      <c r="B12" s="185">
        <v>199652</v>
      </c>
      <c r="C12" s="165" t="e">
        <f>#REF!</f>
        <v>#REF!</v>
      </c>
      <c r="D12" s="165" t="e">
        <f t="shared" si="1"/>
        <v>#REF!</v>
      </c>
      <c r="E12" s="166"/>
      <c r="F12" s="165"/>
      <c r="I12" s="180"/>
    </row>
    <row r="13" spans="1:10" s="181" customFormat="1" ht="24" customHeight="1" x14ac:dyDescent="0.2">
      <c r="A13" s="177" t="s">
        <v>32</v>
      </c>
      <c r="B13" s="185">
        <v>1132634</v>
      </c>
      <c r="C13" s="167" t="e">
        <f>SUM(C10:C12)</f>
        <v>#REF!</v>
      </c>
      <c r="D13" s="167" t="e">
        <f t="shared" si="1"/>
        <v>#REF!</v>
      </c>
      <c r="E13" s="169">
        <v>54071</v>
      </c>
      <c r="F13" s="163" t="e">
        <f>D13-E13</f>
        <v>#REF!</v>
      </c>
      <c r="I13" s="180"/>
      <c r="J13" s="180"/>
    </row>
    <row r="16" spans="1:10" x14ac:dyDescent="0.25">
      <c r="B16" s="191" t="s">
        <v>115</v>
      </c>
      <c r="C16" s="191" t="s">
        <v>116</v>
      </c>
    </row>
    <row r="17" spans="1:6" x14ac:dyDescent="0.25">
      <c r="A17" s="192" t="s">
        <v>107</v>
      </c>
      <c r="B17" s="192" t="e">
        <f>'u SRPNJU 2023.'!B28-#REF!</f>
        <v>#REF!</v>
      </c>
      <c r="C17" s="192" t="e">
        <f>'u SRPNJU 2023.'!E28-#REF!</f>
        <v>#REF!</v>
      </c>
    </row>
    <row r="18" spans="1:6" x14ac:dyDescent="0.25">
      <c r="A18" s="192" t="s">
        <v>108</v>
      </c>
      <c r="B18" s="192" t="e">
        <f>'u SRPNJU 2023.'!B36-#REF!</f>
        <v>#REF!</v>
      </c>
      <c r="C18" s="192" t="e">
        <f>'u SRPNJU 2023.'!E36-#REF!</f>
        <v>#REF!</v>
      </c>
    </row>
    <row r="19" spans="1:6" x14ac:dyDescent="0.25">
      <c r="A19" s="192" t="s">
        <v>114</v>
      </c>
      <c r="B19" s="192" t="e">
        <f>'u SRPNJU 2023.'!B43-#REF!</f>
        <v>#REF!</v>
      </c>
      <c r="C19" s="192" t="e">
        <f>'u SRPNJU 2023.'!E43-#REF!</f>
        <v>#REF!</v>
      </c>
    </row>
    <row r="20" spans="1:6" x14ac:dyDescent="0.25">
      <c r="A20" s="178" t="s">
        <v>109</v>
      </c>
      <c r="B20" s="189" t="e">
        <f>'u SRPNJU 2023.'!B45-#REF!</f>
        <v>#REF!</v>
      </c>
      <c r="C20" s="178" t="e">
        <f>'u SRPNJU 2023.'!E45-#REF!</f>
        <v>#REF!</v>
      </c>
    </row>
    <row r="22" spans="1:6" x14ac:dyDescent="0.25">
      <c r="B22" s="170">
        <v>54311</v>
      </c>
    </row>
    <row r="23" spans="1:6" x14ac:dyDescent="0.25">
      <c r="B23" s="194" t="e">
        <f>B22-B20</f>
        <v>#REF!</v>
      </c>
    </row>
    <row r="25" spans="1:6" x14ac:dyDescent="0.25">
      <c r="B25" s="190" t="s">
        <v>120</v>
      </c>
      <c r="C25" s="193" t="s">
        <v>122</v>
      </c>
      <c r="D25" s="190" t="s">
        <v>123</v>
      </c>
      <c r="E25" s="190" t="s">
        <v>124</v>
      </c>
    </row>
    <row r="26" spans="1:6" x14ac:dyDescent="0.25">
      <c r="A26" s="170" t="s">
        <v>117</v>
      </c>
      <c r="B26" s="192" t="e">
        <f>'u SRPNJU 2023.'!B25-#REF!</f>
        <v>#REF!</v>
      </c>
      <c r="C26" s="192" t="e">
        <f>('u SRPNJU 2023.'!B32+'u SRPNJU 2023.'!B33)-(#REF!+#REF!)</f>
        <v>#REF!</v>
      </c>
      <c r="D26" s="192" t="e">
        <f>'u SRPNJU 2023.'!E25-#REF!</f>
        <v>#REF!</v>
      </c>
      <c r="E26" s="192" t="e">
        <f>('u SRPNJU 2023.'!E32+'u SRPNJU 2023.'!E33)-(#REF!+#REF!)</f>
        <v>#REF!</v>
      </c>
    </row>
    <row r="27" spans="1:6" x14ac:dyDescent="0.25">
      <c r="A27" s="170" t="s">
        <v>119</v>
      </c>
      <c r="B27" s="192" t="e">
        <f>'u SRPNJU 2023.'!B26-#REF!</f>
        <v>#REF!</v>
      </c>
      <c r="C27" s="192" t="e">
        <f>'u SRPNJU 2023.'!B34-#REF!</f>
        <v>#REF!</v>
      </c>
      <c r="D27" s="192" t="e">
        <f>'u SRPNJU 2023.'!E26-#REF!</f>
        <v>#REF!</v>
      </c>
      <c r="E27" s="192" t="e">
        <f>'u SRPNJU 2023.'!E34-#REF!</f>
        <v>#REF!</v>
      </c>
    </row>
    <row r="28" spans="1:6" x14ac:dyDescent="0.25">
      <c r="A28" s="170" t="s">
        <v>118</v>
      </c>
      <c r="B28" s="192" t="e">
        <f>'u SRPNJU 2023.'!B27-#REF!</f>
        <v>#REF!</v>
      </c>
      <c r="C28" s="192" t="e">
        <f>'u SRPNJU 2023.'!B35-#REF!</f>
        <v>#REF!</v>
      </c>
      <c r="D28" s="192" t="e">
        <f>'u SRPNJU 2023.'!E27-#REF!</f>
        <v>#REF!</v>
      </c>
      <c r="E28" s="192" t="e">
        <f>'u SRPNJU 2023.'!E35-#REF!</f>
        <v>#REF!</v>
      </c>
    </row>
    <row r="29" spans="1:6" x14ac:dyDescent="0.25">
      <c r="A29" s="170" t="s">
        <v>121</v>
      </c>
      <c r="B29" s="192" t="e">
        <f>'u SRPNJU 2023.'!B28-#REF!</f>
        <v>#REF!</v>
      </c>
      <c r="C29" s="192" t="e">
        <f>'u SRPNJU 2023.'!B36-#REF!</f>
        <v>#REF!</v>
      </c>
      <c r="D29" s="192" t="e">
        <f>'u SRPNJU 2023.'!E28-#REF!</f>
        <v>#REF!</v>
      </c>
      <c r="E29" s="192" t="e">
        <f>'u SRPNJU 2023.'!E36-#REF!</f>
        <v>#REF!</v>
      </c>
    </row>
    <row r="31" spans="1:6" x14ac:dyDescent="0.25">
      <c r="A31" s="179"/>
      <c r="B31" s="179"/>
      <c r="C31" s="179"/>
      <c r="D31" s="179"/>
      <c r="E31" s="179"/>
      <c r="F31" s="179"/>
    </row>
    <row r="32" spans="1:6" x14ac:dyDescent="0.25">
      <c r="A32" s="179"/>
      <c r="B32" s="179"/>
      <c r="C32" s="179"/>
      <c r="D32" s="179"/>
      <c r="E32" s="179"/>
      <c r="F32" s="179"/>
    </row>
    <row r="33" spans="1:6" x14ac:dyDescent="0.25">
      <c r="A33" s="179"/>
      <c r="B33" s="179"/>
      <c r="C33" s="179"/>
      <c r="D33" s="179"/>
      <c r="E33" s="179"/>
      <c r="F33" s="179"/>
    </row>
    <row r="34" spans="1:6" x14ac:dyDescent="0.25">
      <c r="A34" s="179"/>
      <c r="B34" s="179"/>
      <c r="C34" s="179"/>
      <c r="D34" s="179"/>
      <c r="E34" s="179"/>
      <c r="F34" s="179"/>
    </row>
  </sheetData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4</vt:i4>
      </vt:variant>
    </vt:vector>
  </HeadingPairs>
  <TitlesOfParts>
    <vt:vector size="9" baseType="lpstr">
      <vt:lpstr>u SRPNJU 2023.</vt:lpstr>
      <vt:lpstr>u SRPNJU 2023.-prema svotama</vt:lpstr>
      <vt:lpstr>u SRPNJU 2023.-svote bez MU</vt:lpstr>
      <vt:lpstr>DOM u SRPNJU 2023.</vt:lpstr>
      <vt:lpstr>kontrola (2)</vt:lpstr>
      <vt:lpstr>'DOM u SRPNJU 2023.'!Podrucje_ispisa</vt:lpstr>
      <vt:lpstr>'u SRPNJU 2023.'!Podrucje_ispisa</vt:lpstr>
      <vt:lpstr>'u SRPNJU 2023.-prema svotama'!Podrucje_ispisa</vt:lpstr>
      <vt:lpstr>'u SRPNJU 2023.-svote bez MU'!Podrucje_ispisa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smarijana</dc:creator>
  <cp:lastModifiedBy>Josipa Perica</cp:lastModifiedBy>
  <cp:lastPrinted>2023-06-28T07:35:43Z</cp:lastPrinted>
  <dcterms:created xsi:type="dcterms:W3CDTF">2012-01-05T13:22:43Z</dcterms:created>
  <dcterms:modified xsi:type="dcterms:W3CDTF">2023-07-20T11:12:06Z</dcterms:modified>
</cp:coreProperties>
</file>