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3\"/>
    </mc:Choice>
  </mc:AlternateContent>
  <bookViews>
    <workbookView xWindow="0" yWindow="765" windowWidth="15195" windowHeight="7725" tabRatio="781"/>
  </bookViews>
  <sheets>
    <sheet name="u KOLOVOZU 2023." sheetId="7" r:id="rId1"/>
    <sheet name="u KOLOVOZ 2023.-prema svotama" sheetId="6" r:id="rId2"/>
    <sheet name="u KOLOVOZU 2023.-svote bez MU" sheetId="8" r:id="rId3"/>
    <sheet name="DOM u KOLOVOZU 2023." sheetId="11" r:id="rId4"/>
    <sheet name="kontrola (2)" sheetId="14" state="hidden" r:id="rId5"/>
  </sheets>
  <definedNames>
    <definedName name="_xlnm.Print_Area" localSheetId="3">'DOM u KOLOVOZU 2023.'!$A$1:$G$37</definedName>
    <definedName name="_xlnm.Print_Area" localSheetId="1">'u KOLOVOZ 2023.-prema svotama'!$A$1:$R$71</definedName>
    <definedName name="_xlnm.Print_Area" localSheetId="0">'u KOLOVOZU 2023.'!$A$1:$G$57</definedName>
    <definedName name="_xlnm.Print_Area" localSheetId="2">'u KOLOVOZU 2023.-svote bez MU'!$A$1:$R$67</definedName>
  </definedNames>
  <calcPr calcId="162913"/>
</workbook>
</file>

<file path=xl/calcChain.xml><?xml version="1.0" encoding="utf-8"?>
<calcChain xmlns="http://schemas.openxmlformats.org/spreadsheetml/2006/main">
  <c r="S48" i="7" l="1"/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V17" i="7" l="1"/>
  <c r="W17" i="7"/>
  <c r="X17" i="7"/>
  <c r="V18" i="7"/>
  <c r="W18" i="7"/>
  <c r="V21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5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3" i="6"/>
  <c r="A43" i="6"/>
  <c r="J11" i="6"/>
  <c r="A10" i="8"/>
  <c r="J42" i="8" s="1"/>
  <c r="C26" i="14" l="1"/>
  <c r="E26" i="14"/>
  <c r="B17" i="14"/>
  <c r="B29" i="14"/>
  <c r="C29" i="14"/>
  <c r="B18" i="14"/>
  <c r="B43" i="7"/>
  <c r="R48" i="7" s="1"/>
  <c r="T50" i="7" s="1"/>
  <c r="E28" i="7"/>
  <c r="J11" i="8"/>
  <c r="A42" i="8"/>
  <c r="E36" i="7"/>
  <c r="E21" i="7"/>
  <c r="V50" i="7" l="1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<sst xmlns="http://schemas.openxmlformats.org/spreadsheetml/2006/main" count="496" uniqueCount="170">
  <si>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</si>
  <si>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</si>
  <si>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</si>
  <si>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</si>
  <si>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</si>
  <si>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</si>
  <si>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</si>
  <si>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</si>
  <si>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</si>
  <si>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</si>
  <si>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</si>
  <si>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</si>
  <si>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</si>
  <si>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</si>
  <si>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</si>
  <si>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</si>
  <si>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</si>
  <si>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</si>
  <si>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</si>
  <si>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</si>
  <si>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</si>
  <si>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</si>
  <si>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</si>
  <si>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</si>
  <si>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</si>
  <si>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</si>
  <si>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</si>
  <si>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</si>
  <si>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</si>
  <si>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</si>
  <si>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</si>
  <si>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</si>
  <si>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</si>
  <si>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</si>
  <si>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</si>
  <si>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</si>
  <si>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</si>
  <si>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</si>
  <si>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</si>
  <si>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</si>
  <si>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</si>
  <si>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</si>
  <si>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</si>
  <si>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</si>
  <si>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</si>
  <si>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</si>
  <si>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</si>
  <si>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</si>
  <si>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</si>
  <si>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</si>
  <si>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</si>
  <si>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</si>
  <si>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</si>
  <si>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</si>
  <si>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</si>
  <si>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</si>
  <si>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</si>
  <si>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</si>
  <si>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</si>
  <si>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</si>
  <si>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</si>
  <si>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</si>
  <si>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</si>
  <si>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</si>
  <si>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</si>
  <si>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</si>
  <si>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</si>
  <si>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</si>
  <si>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</si>
  <si>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</si>
  <si>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</si>
  <si>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</si>
  <si>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</si>
  <si>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</si>
  <si>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</si>
  <si>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</si>
  <si>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</si>
  <si>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</si>
  <si>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</si>
  <si>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</si>
  <si>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</si>
  <si>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</si>
  <si>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</si>
  <si>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</si>
  <si>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</si>
  <si>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</si>
  <si>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</si>
  <si>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</si>
  <si>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veće od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</si>
  <si>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</si>
  <si>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</si>
  <si>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</si>
  <si>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KORISNICI netomirovina PREMA SVOTAMA netomirovina, VRSTAMA netomirovina I PROSJEČNIM netomirovinaMA</t>
  </si>
  <si>
    <t>Od prosinca 2022.u primjeni je Zakon o uvođenju eura kao službene valute u Republici Hrvatskoj (NN 57/22 i 88/22).</t>
  </si>
  <si>
    <t>Od siječnja 2023.u primjeni su članci 7.,9.,10. i 12. Zakona o izmjenama i dopunama Zakona o mirovinskom osiguranju (NN 119/22).</t>
  </si>
  <si>
    <t>Od ožujka 2023. u primjeni je članak 3. Zakona o izmjenama i dopunama Zakona o mirovinskom osiguranju (NN 119/22).</t>
  </si>
  <si>
    <t>Prosječna netomirovina u eurima (EUR)</t>
  </si>
  <si>
    <t>Razredi svota 
netomirovina u eurima (EUR)</t>
  </si>
  <si>
    <t xml:space="preserve">         </t>
  </si>
  <si>
    <t xml:space="preserve">          </t>
  </si>
  <si>
    <t xml:space="preserve">Prosječna mirovina umanjena je za porez i prirez, a stupanjem na snagu Zakona o izmjenama i dopunama Zakona o doprinosima (NN 33/23), od travnja 2023. ne obračunava se dodatni doprinos za zdravstveno osiguranje. 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</si>
  <si>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</si>
  <si>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</si>
  <si>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</si>
  <si>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</si>
  <si>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</si>
  <si>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</si>
  <si>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</si>
  <si>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</si>
  <si>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</si>
  <si>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</si>
  <si>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</si>
  <si>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</si>
  <si>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</si>
  <si>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</si>
  <si>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</si>
  <si>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</si>
  <si>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</si>
  <si>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</si>
  <si>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</si>
  <si>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</si>
  <si>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</si>
  <si>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</si>
  <si>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</si>
  <si>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</si>
  <si>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</si>
  <si>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</si>
  <si>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</si>
  <si>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</si>
  <si>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</si>
  <si>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</si>
  <si>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</si>
  <si>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</si>
  <si>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</si>
  <si>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</si>
  <si>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</si>
  <si>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</si>
  <si>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</si>
  <si>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</si>
  <si>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</si>
  <si>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</si>
  <si>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37 08 28</t>
  </si>
  <si>
    <t>SA</t>
  </si>
  <si>
    <t>BEZ</t>
  </si>
  <si>
    <t>svote</t>
  </si>
  <si>
    <t>71 00</t>
  </si>
  <si>
    <t>za srpanj 2023. (isplata u kolovozu 2023.)</t>
  </si>
  <si>
    <t>31 04 23</t>
  </si>
  <si>
    <t>79 10</t>
  </si>
  <si>
    <t>42 05 02</t>
  </si>
  <si>
    <t>24 04 27</t>
  </si>
  <si>
    <t>78 10</t>
  </si>
  <si>
    <t>30 09 24</t>
  </si>
  <si>
    <t>79 06</t>
  </si>
  <si>
    <t>34 00 06</t>
  </si>
  <si>
    <t>72 09</t>
  </si>
  <si>
    <t>67 02</t>
  </si>
  <si>
    <t>31 04 12</t>
  </si>
  <si>
    <t>78 04</t>
  </si>
  <si>
    <t>25 07 01</t>
  </si>
  <si>
    <t>73 05</t>
  </si>
  <si>
    <t>78 02</t>
  </si>
  <si>
    <t xml:space="preserve">31 02 04 </t>
  </si>
  <si>
    <t>32 10 17</t>
  </si>
  <si>
    <t>26 03 05</t>
  </si>
  <si>
    <t xml:space="preserve"> 73 04</t>
  </si>
  <si>
    <t>31 01 28</t>
  </si>
  <si>
    <t xml:space="preserve">Od ožujka 2023. u primjeni je članak 3. Zakona o izmjenama i dopunama Zakona o mirovinskom osiguranju (NN 119/22), kojim je omogućeno da udovica, odnosno udovac koji je korisnik starosne, prijevremene starisne ili invalidske mirovine i ispunjava uvjete za stjecanje prava na obiteljsku mirovinu, može koristiti i dio obiteljske mirovine.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</si>
  <si>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69 03</t>
  </si>
  <si>
    <t>Od srpnja 2023. u primjeni je članak 1. Zakona o izmjenama Zakona o smanjenju mirovina određenih, odnosno ostvarenih prema posebnim propisima o mirovinskom osiguranju (NN 47/2023).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</si>
</sst>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3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19" fillId="2" borderId="0" xfId="0" applyFont="1" applyFill="1" applyBorder="1"/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1" fontId="12" fillId="2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vertical="center"/>
    </xf>
    <xf numFmtId="4" fontId="25" fillId="2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/>
    </xf>
    <xf numFmtId="4" fontId="8" fillId="0" borderId="12" xfId="0" applyNumberFormat="1" applyFont="1" applyFill="1" applyBorder="1" applyAlignment="1">
      <alignment vertical="center"/>
    </xf>
    <xf numFmtId="2" fontId="8" fillId="0" borderId="12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2" fontId="25" fillId="2" borderId="0" xfId="0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vertical="center"/>
    </xf>
    <xf numFmtId="2" fontId="27" fillId="0" borderId="3" xfId="0" applyNumberFormat="1" applyFont="1" applyFill="1" applyBorder="1" applyAlignment="1">
      <alignment vertical="center"/>
    </xf>
    <xf numFmtId="1" fontId="27" fillId="0" borderId="4" xfId="0" applyNumberFormat="1" applyFont="1" applyFill="1" applyBorder="1" applyAlignment="1">
      <alignment vertical="center"/>
    </xf>
    <xf numFmtId="2" fontId="27" fillId="0" borderId="4" xfId="0" applyNumberFormat="1" applyFont="1" applyFill="1" applyBorder="1" applyAlignment="1">
      <alignment vertical="center"/>
    </xf>
    <xf numFmtId="1" fontId="27" fillId="0" borderId="5" xfId="0" applyNumberFormat="1" applyFont="1" applyFill="1" applyBorder="1" applyAlignment="1">
      <alignment vertical="center"/>
    </xf>
    <xf numFmtId="2" fontId="27" fillId="0" borderId="5" xfId="0" applyNumberFormat="1" applyFont="1" applyFill="1" applyBorder="1" applyAlignment="1">
      <alignment vertical="center"/>
    </xf>
    <xf numFmtId="4" fontId="27" fillId="0" borderId="4" xfId="0" applyNumberFormat="1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vertical="center"/>
    </xf>
    <xf numFmtId="2" fontId="31" fillId="3" borderId="1" xfId="0" applyNumberFormat="1" applyFont="1" applyFill="1" applyBorder="1" applyAlignment="1">
      <alignment vertical="center"/>
    </xf>
    <xf numFmtId="4" fontId="31" fillId="3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vertical="center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vertical="top"/>
    </xf>
    <xf numFmtId="0" fontId="15" fillId="2" borderId="0" xfId="0" applyFont="1" applyFill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tabSelected="1" zoomScaleNormal="100" workbookViewId="0"/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210"/>
    <col min="25" max="25" width="9.140625" style="37"/>
    <col min="26" max="16384" width="9.140625" style="5"/>
  </cols>
  <sheetData>
    <row r="1" spans="1:30" x14ac:dyDescent="0.2">
      <c r="A1" s="7" t="s">
        <v>21</v>
      </c>
      <c r="B1" s="7"/>
      <c r="C1" s="50"/>
      <c r="D1" s="50"/>
      <c r="G1" s="50"/>
      <c r="Q1" s="264"/>
      <c r="R1" s="264"/>
      <c r="S1" s="264"/>
      <c r="T1" s="264"/>
      <c r="U1" s="264"/>
      <c r="V1" s="264"/>
      <c r="W1" s="264"/>
      <c r="X1" s="5"/>
      <c r="Y1" s="38"/>
    </row>
    <row r="2" spans="1:30" x14ac:dyDescent="0.2">
      <c r="A2" s="7" t="s">
        <v>22</v>
      </c>
      <c r="B2" s="7"/>
      <c r="C2" s="50"/>
      <c r="D2" s="50"/>
      <c r="G2" s="50"/>
      <c r="Q2" s="264"/>
      <c r="R2" s="264"/>
      <c r="S2" s="264"/>
      <c r="T2" s="264"/>
      <c r="U2" s="264"/>
      <c r="V2" s="264"/>
      <c r="W2" s="264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64"/>
      <c r="R3" s="264"/>
      <c r="S3" s="264"/>
      <c r="T3" s="264"/>
      <c r="U3" s="264"/>
      <c r="V3" s="264"/>
      <c r="W3" s="264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64"/>
      <c r="R4" s="264"/>
      <c r="S4" s="264"/>
      <c r="T4" s="264"/>
      <c r="U4" s="264"/>
      <c r="V4" s="264"/>
      <c r="W4" s="264"/>
      <c r="X4" s="5"/>
      <c r="Y4" s="38"/>
    </row>
    <row r="5" spans="1:30" x14ac:dyDescent="0.2">
      <c r="A5" s="267" t="s">
        <v>23</v>
      </c>
      <c r="B5" s="267"/>
      <c r="C5" s="267"/>
      <c r="D5" s="267"/>
      <c r="E5" s="267"/>
      <c r="F5" s="267"/>
      <c r="G5" s="267"/>
      <c r="Q5" s="264"/>
      <c r="R5" s="264"/>
      <c r="S5" s="264"/>
      <c r="T5" s="264"/>
      <c r="U5" s="264"/>
      <c r="V5" s="264"/>
      <c r="W5" s="264"/>
      <c r="X5" s="5"/>
      <c r="Y5" s="38"/>
    </row>
    <row r="6" spans="1:30" x14ac:dyDescent="0.2">
      <c r="A6" s="267" t="s">
        <v>146</v>
      </c>
      <c r="B6" s="267"/>
      <c r="C6" s="267"/>
      <c r="D6" s="267"/>
      <c r="E6" s="267"/>
      <c r="F6" s="267"/>
      <c r="G6" s="267"/>
      <c r="Q6" s="264"/>
      <c r="R6" s="264"/>
      <c r="S6" s="264"/>
      <c r="T6" s="264"/>
      <c r="U6" s="264"/>
      <c r="V6" s="264"/>
      <c r="W6" s="264"/>
      <c r="X6" s="5"/>
      <c r="Y6" s="38"/>
    </row>
    <row r="7" spans="1:30" ht="21" customHeight="1" x14ac:dyDescent="0.2">
      <c r="A7" s="8"/>
      <c r="B7" s="8"/>
      <c r="E7" s="268" t="s">
        <v>124</v>
      </c>
      <c r="F7" s="268"/>
      <c r="G7" s="268"/>
      <c r="Q7" s="264"/>
      <c r="R7" s="264"/>
      <c r="S7" s="264"/>
      <c r="T7" s="264"/>
      <c r="U7" s="264"/>
      <c r="V7" s="264"/>
      <c r="W7" s="264"/>
      <c r="X7" s="5"/>
      <c r="Y7" s="38"/>
    </row>
    <row r="8" spans="1:30" ht="12.75" customHeight="1" x14ac:dyDescent="0.2">
      <c r="A8" s="271" t="s">
        <v>24</v>
      </c>
      <c r="B8" s="273" t="s">
        <v>128</v>
      </c>
      <c r="C8" s="270" t="s">
        <v>130</v>
      </c>
      <c r="D8" s="270" t="s">
        <v>131</v>
      </c>
      <c r="E8" s="266" t="s">
        <v>25</v>
      </c>
      <c r="F8" s="266"/>
      <c r="G8" s="266"/>
      <c r="Q8" s="264"/>
      <c r="R8" s="264"/>
      <c r="S8" s="264"/>
      <c r="T8" s="264"/>
      <c r="U8" s="264"/>
      <c r="V8" s="264"/>
      <c r="W8" s="264"/>
      <c r="X8" s="5"/>
      <c r="Y8" s="38"/>
    </row>
    <row r="9" spans="1:30" ht="100.5" customHeight="1" x14ac:dyDescent="0.2">
      <c r="A9" s="272"/>
      <c r="B9" s="273"/>
      <c r="C9" s="270"/>
      <c r="D9" s="270"/>
      <c r="E9" s="86" t="s">
        <v>129</v>
      </c>
      <c r="F9" s="209" t="s">
        <v>132</v>
      </c>
      <c r="G9" s="209" t="s">
        <v>131</v>
      </c>
      <c r="Q9" s="134" t="s">
        <v>67</v>
      </c>
      <c r="Y9" s="210"/>
      <c r="Z9" s="252"/>
      <c r="AA9" s="252"/>
      <c r="AB9" s="252"/>
      <c r="AC9" s="252"/>
      <c r="AD9" s="252"/>
    </row>
    <row r="10" spans="1:30" x14ac:dyDescent="0.2">
      <c r="A10" s="30"/>
      <c r="B10" s="30"/>
      <c r="C10" s="52"/>
      <c r="D10" s="52"/>
      <c r="E10" s="30"/>
      <c r="G10" s="52"/>
      <c r="Y10" s="259" t="s">
        <v>144</v>
      </c>
      <c r="Z10" s="260" t="s">
        <v>144</v>
      </c>
      <c r="AA10" s="252"/>
      <c r="AB10" s="252"/>
      <c r="AC10" s="252"/>
      <c r="AD10" s="252"/>
    </row>
    <row r="11" spans="1:30" x14ac:dyDescent="0.2">
      <c r="A11" s="25" t="s">
        <v>26</v>
      </c>
      <c r="B11" s="25"/>
      <c r="C11" s="53"/>
      <c r="D11" s="53"/>
      <c r="E11" s="25"/>
      <c r="G11" s="53"/>
      <c r="R11" s="41" t="s">
        <v>64</v>
      </c>
      <c r="T11" s="134" t="s">
        <v>68</v>
      </c>
      <c r="Y11" s="261" t="s">
        <v>142</v>
      </c>
      <c r="Z11" s="262" t="s">
        <v>143</v>
      </c>
      <c r="AA11" s="252"/>
      <c r="AB11" s="252"/>
      <c r="AC11" s="252"/>
      <c r="AD11" s="252"/>
    </row>
    <row r="12" spans="1:30" ht="20.25" customHeight="1" x14ac:dyDescent="0.2">
      <c r="A12" s="201" t="s">
        <v>125</v>
      </c>
      <c r="B12" s="72">
        <f>R12</f>
        <v>499499</v>
      </c>
      <c r="C12" s="73">
        <f>S12</f>
        <v>441.65</v>
      </c>
      <c r="D12" s="73">
        <f>Y12</f>
        <v>431.96</v>
      </c>
      <c r="E12" s="71">
        <f>T12</f>
        <v>404871</v>
      </c>
      <c r="F12" s="73">
        <f>U12</f>
        <v>515.53</v>
      </c>
      <c r="G12" s="73">
        <f>Z12</f>
        <v>512.65</v>
      </c>
      <c r="Q12" s="41" t="s">
        <v>54</v>
      </c>
      <c r="R12" s="41">
        <v>499499</v>
      </c>
      <c r="S12" s="41">
        <v>441.65</v>
      </c>
      <c r="T12" s="135">
        <v>404871</v>
      </c>
      <c r="U12" s="135">
        <v>515.53</v>
      </c>
      <c r="Y12" s="42">
        <v>431.96</v>
      </c>
      <c r="Z12" s="256">
        <v>512.65</v>
      </c>
      <c r="AA12" s="252"/>
      <c r="AB12" s="252"/>
      <c r="AC12" s="252"/>
      <c r="AD12" s="252"/>
    </row>
    <row r="13" spans="1:30" ht="20.25" customHeight="1" x14ac:dyDescent="0.2">
      <c r="A13" s="202" t="s">
        <v>38</v>
      </c>
      <c r="B13" s="74">
        <f>R14</f>
        <v>50557</v>
      </c>
      <c r="C13" s="75">
        <f>S14</f>
        <v>567.29999999999995</v>
      </c>
      <c r="D13" s="75">
        <f>Y14</f>
        <v>565.73</v>
      </c>
      <c r="E13" s="76">
        <f>T14</f>
        <v>44618</v>
      </c>
      <c r="F13" s="75">
        <f>U14</f>
        <v>595.85</v>
      </c>
      <c r="G13" s="75">
        <f>Z14</f>
        <v>594.61</v>
      </c>
      <c r="Q13" s="41" t="s">
        <v>55</v>
      </c>
      <c r="R13" s="41">
        <v>210817</v>
      </c>
      <c r="S13" s="41">
        <v>425.03</v>
      </c>
      <c r="T13" s="135">
        <v>174794</v>
      </c>
      <c r="U13" s="135">
        <v>471.01</v>
      </c>
      <c r="Y13" s="42">
        <v>420.21</v>
      </c>
      <c r="Z13" s="256">
        <v>467.88</v>
      </c>
      <c r="AA13" s="252"/>
      <c r="AB13" s="252"/>
      <c r="AC13" s="252"/>
      <c r="AD13" s="252"/>
    </row>
    <row r="14" spans="1:30" ht="20.25" customHeight="1" x14ac:dyDescent="0.2">
      <c r="A14" s="202" t="s">
        <v>71</v>
      </c>
      <c r="B14" s="74">
        <f>R16</f>
        <v>76828</v>
      </c>
      <c r="C14" s="75">
        <f>S16</f>
        <v>388.26</v>
      </c>
      <c r="D14" s="75">
        <f>Y16</f>
        <v>378.45</v>
      </c>
      <c r="E14" s="76">
        <f>T16</f>
        <v>66616</v>
      </c>
      <c r="F14" s="75">
        <f>U16</f>
        <v>436.27</v>
      </c>
      <c r="G14" s="75">
        <f>Z16</f>
        <v>429.44</v>
      </c>
      <c r="Q14" s="41" t="s">
        <v>56</v>
      </c>
      <c r="R14" s="41">
        <v>50557</v>
      </c>
      <c r="S14" s="41">
        <v>567.29999999999995</v>
      </c>
      <c r="T14" s="135">
        <v>44618</v>
      </c>
      <c r="U14" s="135">
        <v>595.85</v>
      </c>
      <c r="Y14" s="42">
        <v>565.73</v>
      </c>
      <c r="Z14" s="256">
        <v>594.61</v>
      </c>
      <c r="AA14" s="252"/>
      <c r="AB14" s="252"/>
      <c r="AC14" s="252"/>
      <c r="AD14" s="252"/>
    </row>
    <row r="15" spans="1:30" ht="15.75" x14ac:dyDescent="0.2">
      <c r="A15" s="157" t="s">
        <v>28</v>
      </c>
      <c r="B15" s="158">
        <f>R18</f>
        <v>626884</v>
      </c>
      <c r="C15" s="159">
        <f>S18</f>
        <v>445.24</v>
      </c>
      <c r="D15" s="159">
        <f>Y18</f>
        <v>436.94</v>
      </c>
      <c r="E15" s="164">
        <f>T18</f>
        <v>516105</v>
      </c>
      <c r="F15" s="159">
        <f>U18</f>
        <v>512.24</v>
      </c>
      <c r="G15" s="159">
        <f>Z18</f>
        <v>509.5</v>
      </c>
      <c r="Q15" s="41" t="s">
        <v>57</v>
      </c>
      <c r="R15" s="41">
        <v>382</v>
      </c>
      <c r="S15" s="41">
        <v>466.72</v>
      </c>
      <c r="T15" s="135">
        <v>374</v>
      </c>
      <c r="U15" s="135">
        <v>467.1</v>
      </c>
      <c r="Y15" s="42">
        <v>466.61</v>
      </c>
      <c r="Z15" s="256">
        <v>466.99</v>
      </c>
      <c r="AA15" s="252"/>
      <c r="AB15" s="252"/>
      <c r="AC15" s="252"/>
      <c r="AD15" s="252"/>
    </row>
    <row r="16" spans="1:30" ht="17.25" customHeight="1" x14ac:dyDescent="0.2">
      <c r="A16" s="203" t="s">
        <v>29</v>
      </c>
      <c r="B16" s="74">
        <f>R13</f>
        <v>210817</v>
      </c>
      <c r="C16" s="75">
        <f>S13</f>
        <v>425.03</v>
      </c>
      <c r="D16" s="75">
        <f>Y13</f>
        <v>420.21</v>
      </c>
      <c r="E16" s="76">
        <f>T13</f>
        <v>174794</v>
      </c>
      <c r="F16" s="75">
        <f>U13</f>
        <v>471.01</v>
      </c>
      <c r="G16" s="75">
        <f>Z13</f>
        <v>467.88</v>
      </c>
      <c r="Q16" s="41" t="s">
        <v>58</v>
      </c>
      <c r="R16" s="41">
        <v>76828</v>
      </c>
      <c r="S16" s="41">
        <v>388.26</v>
      </c>
      <c r="T16" s="135">
        <v>66616</v>
      </c>
      <c r="U16" s="135">
        <v>436.27</v>
      </c>
      <c r="Y16" s="42">
        <v>378.45</v>
      </c>
      <c r="Z16" s="256">
        <v>429.44</v>
      </c>
      <c r="AA16" s="252"/>
      <c r="AB16" s="252"/>
      <c r="AC16" s="252"/>
      <c r="AD16" s="252"/>
    </row>
    <row r="17" spans="1:30" ht="25.5" customHeight="1" x14ac:dyDescent="0.2">
      <c r="A17" s="204" t="s">
        <v>39</v>
      </c>
      <c r="B17" s="74">
        <f>R15</f>
        <v>382</v>
      </c>
      <c r="C17" s="75">
        <f>S15</f>
        <v>466.72</v>
      </c>
      <c r="D17" s="75">
        <f>Y15</f>
        <v>466.61</v>
      </c>
      <c r="E17" s="76">
        <f>T15</f>
        <v>374</v>
      </c>
      <c r="F17" s="75">
        <f>U15</f>
        <v>467.1</v>
      </c>
      <c r="G17" s="75">
        <f>Z15</f>
        <v>466.99</v>
      </c>
      <c r="Q17" s="41" t="s">
        <v>59</v>
      </c>
      <c r="R17" s="41">
        <v>838083</v>
      </c>
      <c r="S17" s="41">
        <v>440.17</v>
      </c>
      <c r="T17" s="135">
        <v>691273</v>
      </c>
      <c r="U17" s="135">
        <v>501.79</v>
      </c>
      <c r="V17" s="41">
        <f>SUM(R12:R16)-R17</f>
        <v>0</v>
      </c>
      <c r="W17" s="42">
        <f>SUM(T12:T16)-T17</f>
        <v>0</v>
      </c>
      <c r="X17" s="210">
        <f>SUM(R17,R19,R20)-R21</f>
        <v>0</v>
      </c>
      <c r="Y17" s="42">
        <v>432.63</v>
      </c>
      <c r="Z17" s="256">
        <v>498.58</v>
      </c>
      <c r="AA17" s="41"/>
      <c r="AB17" s="42"/>
      <c r="AC17" s="252"/>
      <c r="AD17" s="252"/>
    </row>
    <row r="18" spans="1:30" ht="15.75" x14ac:dyDescent="0.2">
      <c r="A18" s="157" t="s">
        <v>30</v>
      </c>
      <c r="B18" s="158">
        <f>R17</f>
        <v>838083</v>
      </c>
      <c r="C18" s="159">
        <f>S17</f>
        <v>440.17</v>
      </c>
      <c r="D18" s="159">
        <f>Y17</f>
        <v>432.63</v>
      </c>
      <c r="E18" s="164">
        <f>T17</f>
        <v>691273</v>
      </c>
      <c r="F18" s="159">
        <f>U17</f>
        <v>501.79</v>
      </c>
      <c r="G18" s="159">
        <f>Z17</f>
        <v>498.58</v>
      </c>
      <c r="Q18" s="41" t="s">
        <v>60</v>
      </c>
      <c r="R18" s="41">
        <v>626884</v>
      </c>
      <c r="S18" s="41">
        <v>445.24</v>
      </c>
      <c r="T18" s="135">
        <v>516105</v>
      </c>
      <c r="U18" s="135">
        <v>512.24</v>
      </c>
      <c r="V18" s="41">
        <f>SUM(R12,R14,R16)-R18</f>
        <v>0</v>
      </c>
      <c r="W18" s="42">
        <f>SUM(T12,T14,T16)-T18</f>
        <v>0</v>
      </c>
      <c r="Y18" s="42">
        <v>436.94</v>
      </c>
      <c r="Z18" s="256">
        <v>509.5</v>
      </c>
      <c r="AA18" s="41"/>
      <c r="AB18" s="42"/>
      <c r="AC18" s="252"/>
      <c r="AD18" s="252"/>
    </row>
    <row r="19" spans="1:30" ht="15.75" customHeight="1" x14ac:dyDescent="0.2">
      <c r="A19" s="203" t="s">
        <v>126</v>
      </c>
      <c r="B19" s="74">
        <f>R19</f>
        <v>95104</v>
      </c>
      <c r="C19" s="75">
        <f>S19</f>
        <v>330.2</v>
      </c>
      <c r="D19" s="75">
        <f>Y19</f>
        <v>327.7</v>
      </c>
      <c r="E19" s="76">
        <f>T19</f>
        <v>89897</v>
      </c>
      <c r="F19" s="75">
        <f>U19</f>
        <v>344.77</v>
      </c>
      <c r="G19" s="75">
        <f>Z19</f>
        <v>342.47</v>
      </c>
      <c r="Q19" s="41" t="s">
        <v>61</v>
      </c>
      <c r="R19" s="41">
        <v>95104</v>
      </c>
      <c r="S19" s="41">
        <v>330.2</v>
      </c>
      <c r="T19" s="135">
        <v>89897</v>
      </c>
      <c r="U19" s="135">
        <v>344.77</v>
      </c>
      <c r="Y19" s="42">
        <v>327.7</v>
      </c>
      <c r="Z19" s="256">
        <v>342.47</v>
      </c>
      <c r="AA19" s="41"/>
      <c r="AB19" s="42"/>
      <c r="AC19" s="252"/>
      <c r="AD19" s="252"/>
    </row>
    <row r="20" spans="1:30" s="28" customFormat="1" ht="15.75" customHeight="1" x14ac:dyDescent="0.2">
      <c r="A20" s="203" t="s">
        <v>127</v>
      </c>
      <c r="B20" s="74">
        <f>R20</f>
        <v>197789</v>
      </c>
      <c r="C20" s="75">
        <f>S20</f>
        <v>348.96</v>
      </c>
      <c r="D20" s="75">
        <f>Y20</f>
        <v>348.96</v>
      </c>
      <c r="E20" s="76">
        <f>T20</f>
        <v>164934</v>
      </c>
      <c r="F20" s="75">
        <f>U20</f>
        <v>398.07</v>
      </c>
      <c r="G20" s="75">
        <f>Z20</f>
        <v>398.07</v>
      </c>
      <c r="I20" s="29"/>
      <c r="P20" s="39"/>
      <c r="Q20" s="136" t="s">
        <v>62</v>
      </c>
      <c r="R20" s="136">
        <v>197789</v>
      </c>
      <c r="S20" s="136">
        <v>348.96</v>
      </c>
      <c r="T20" s="136">
        <v>164934</v>
      </c>
      <c r="U20" s="136">
        <v>398.07</v>
      </c>
      <c r="V20" s="136"/>
      <c r="W20" s="137"/>
      <c r="X20" s="211"/>
      <c r="Y20" s="137">
        <v>348.96</v>
      </c>
      <c r="Z20" s="257">
        <v>398.07</v>
      </c>
      <c r="AA20" s="136"/>
      <c r="AB20" s="137"/>
      <c r="AC20" s="253"/>
      <c r="AD20" s="253"/>
    </row>
    <row r="21" spans="1:30" ht="15.75" customHeight="1" x14ac:dyDescent="0.2">
      <c r="A21" s="157" t="s">
        <v>32</v>
      </c>
      <c r="B21" s="158">
        <f>SUM(R17,R19,R20)</f>
        <v>1130976</v>
      </c>
      <c r="C21" s="159">
        <f>S21</f>
        <v>414.97</v>
      </c>
      <c r="D21" s="159">
        <f>Y21</f>
        <v>407.88</v>
      </c>
      <c r="E21" s="164">
        <f>SUM(E18:E20)</f>
        <v>946104</v>
      </c>
      <c r="F21" s="159">
        <f>U21</f>
        <v>468.79</v>
      </c>
      <c r="G21" s="159">
        <f>Z21</f>
        <v>464.18</v>
      </c>
      <c r="I21" s="24"/>
      <c r="Q21" s="41" t="s">
        <v>63</v>
      </c>
      <c r="R21" s="41">
        <v>1130976</v>
      </c>
      <c r="S21" s="41">
        <v>414.97</v>
      </c>
      <c r="T21" s="41">
        <v>946104</v>
      </c>
      <c r="U21" s="41">
        <v>468.79</v>
      </c>
      <c r="V21" s="41">
        <f>SUM(R17,R19,R20)-R21</f>
        <v>0</v>
      </c>
      <c r="W21" s="42">
        <f>SUM(T17,T19,T20)-T21</f>
        <v>0</v>
      </c>
      <c r="Y21" s="42">
        <v>407.88</v>
      </c>
      <c r="Z21" s="256">
        <v>464.18</v>
      </c>
      <c r="AA21" s="41"/>
      <c r="AB21" s="42"/>
      <c r="AC21" s="252"/>
      <c r="AD21" s="252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65</v>
      </c>
      <c r="R22" s="138">
        <v>1225033</v>
      </c>
      <c r="S22" s="138">
        <v>450.82</v>
      </c>
      <c r="T22" s="135">
        <v>1039987</v>
      </c>
      <c r="U22" s="135">
        <v>506.15</v>
      </c>
      <c r="Y22" s="42">
        <v>446.36</v>
      </c>
      <c r="Z22" s="256">
        <v>504.46</v>
      </c>
      <c r="AA22" s="41"/>
      <c r="AB22" s="42"/>
      <c r="AC22" s="252"/>
      <c r="AD22" s="252"/>
    </row>
    <row r="23" spans="1:30" x14ac:dyDescent="0.2">
      <c r="A23" s="25" t="s">
        <v>34</v>
      </c>
      <c r="B23" s="25"/>
      <c r="C23" s="53"/>
      <c r="D23" s="53"/>
      <c r="E23" s="25"/>
      <c r="G23" s="53"/>
      <c r="Q23" s="41" t="s">
        <v>66</v>
      </c>
      <c r="R23" s="139">
        <f>B45-B36-B28-B21-B43</f>
        <v>0</v>
      </c>
      <c r="T23" s="41">
        <f>E45-E43-E36-E28-E21</f>
        <v>0</v>
      </c>
      <c r="U23" s="140">
        <f>((E21*F21)+(E28*F28)+(E36*F36)+(E43*F43))/E45+0.01</f>
        <v>506.15887805328333</v>
      </c>
      <c r="V23" s="41">
        <f>T18-T16-T14-T12</f>
        <v>0</v>
      </c>
      <c r="Y23" s="210"/>
      <c r="Z23" s="252"/>
      <c r="AA23" s="41"/>
      <c r="AB23" s="42"/>
      <c r="AC23" s="252"/>
      <c r="AD23" s="252"/>
    </row>
    <row r="24" spans="1:30" x14ac:dyDescent="0.2">
      <c r="A24" s="10" t="s">
        <v>35</v>
      </c>
      <c r="B24" s="10"/>
      <c r="C24" s="55"/>
      <c r="D24" s="55"/>
      <c r="E24" s="10"/>
      <c r="G24" s="55"/>
      <c r="T24" s="41">
        <f>E45-E43-E36-E28-E21</f>
        <v>0</v>
      </c>
      <c r="Y24" s="210"/>
      <c r="Z24" s="252"/>
      <c r="AA24" s="41"/>
      <c r="AB24" s="42"/>
      <c r="AC24" s="252"/>
      <c r="AD24" s="252"/>
    </row>
    <row r="25" spans="1:30" ht="18" customHeight="1" x14ac:dyDescent="0.2">
      <c r="A25" s="206" t="s">
        <v>125</v>
      </c>
      <c r="B25" s="71">
        <f t="shared" ref="B25:C27" si="0">R25</f>
        <v>6849</v>
      </c>
      <c r="C25" s="73">
        <f t="shared" si="0"/>
        <v>709.49</v>
      </c>
      <c r="D25" s="73">
        <f>Y25</f>
        <v>709.08</v>
      </c>
      <c r="E25" s="78">
        <f t="shared" ref="E25:F27" si="1">T25</f>
        <v>6764</v>
      </c>
      <c r="F25" s="73">
        <f t="shared" si="1"/>
        <v>712.61</v>
      </c>
      <c r="G25" s="73">
        <f>Z25</f>
        <v>712.21</v>
      </c>
      <c r="R25" s="41">
        <v>6849</v>
      </c>
      <c r="S25" s="41">
        <v>709.49</v>
      </c>
      <c r="T25" s="41">
        <v>6764</v>
      </c>
      <c r="U25" s="41">
        <v>712.61</v>
      </c>
      <c r="Y25" s="42">
        <v>709.08</v>
      </c>
      <c r="Z25" s="256">
        <v>712.21</v>
      </c>
      <c r="AA25" s="41"/>
      <c r="AB25" s="42"/>
      <c r="AC25" s="252"/>
      <c r="AD25" s="252"/>
    </row>
    <row r="26" spans="1:30" ht="18" customHeight="1" x14ac:dyDescent="0.2">
      <c r="A26" s="207" t="s">
        <v>126</v>
      </c>
      <c r="B26" s="76">
        <f t="shared" si="0"/>
        <v>7966</v>
      </c>
      <c r="C26" s="75">
        <f t="shared" si="0"/>
        <v>574.12</v>
      </c>
      <c r="D26" s="75">
        <f>Y26</f>
        <v>573.61</v>
      </c>
      <c r="E26" s="79">
        <f t="shared" si="1"/>
        <v>7961</v>
      </c>
      <c r="F26" s="75">
        <f t="shared" si="1"/>
        <v>574.35</v>
      </c>
      <c r="G26" s="75">
        <f>Z26</f>
        <v>573.84</v>
      </c>
      <c r="R26" s="41">
        <v>7966</v>
      </c>
      <c r="S26" s="41">
        <v>574.12</v>
      </c>
      <c r="T26" s="41">
        <v>7961</v>
      </c>
      <c r="U26" s="41">
        <v>574.35</v>
      </c>
      <c r="Y26" s="42">
        <v>573.61</v>
      </c>
      <c r="Z26" s="256">
        <v>573.84</v>
      </c>
      <c r="AA26" s="41"/>
      <c r="AB26" s="42"/>
      <c r="AC26" s="252"/>
      <c r="AD26" s="252"/>
    </row>
    <row r="27" spans="1:30" s="28" customFormat="1" ht="18" customHeight="1" x14ac:dyDescent="0.2">
      <c r="A27" s="207" t="s">
        <v>127</v>
      </c>
      <c r="B27" s="76">
        <f t="shared" si="0"/>
        <v>1245</v>
      </c>
      <c r="C27" s="75">
        <f t="shared" si="0"/>
        <v>672.27</v>
      </c>
      <c r="D27" s="75">
        <f>Y27</f>
        <v>672.27</v>
      </c>
      <c r="E27" s="79">
        <f t="shared" si="1"/>
        <v>1236</v>
      </c>
      <c r="F27" s="75">
        <f t="shared" si="1"/>
        <v>675.03</v>
      </c>
      <c r="G27" s="75">
        <f>Z27</f>
        <v>675.03</v>
      </c>
      <c r="P27" s="39"/>
      <c r="Q27" s="136"/>
      <c r="R27" s="136">
        <v>1245</v>
      </c>
      <c r="S27" s="136">
        <v>672.27</v>
      </c>
      <c r="T27" s="41">
        <v>1236</v>
      </c>
      <c r="U27" s="41">
        <v>675.03</v>
      </c>
      <c r="V27" s="136"/>
      <c r="W27" s="137"/>
      <c r="X27" s="211"/>
      <c r="Y27" s="137">
        <v>672.27</v>
      </c>
      <c r="Z27" s="257">
        <v>675.03</v>
      </c>
      <c r="AA27" s="136"/>
      <c r="AB27" s="137"/>
      <c r="AC27" s="253"/>
      <c r="AD27" s="253"/>
    </row>
    <row r="28" spans="1:30" ht="15.75" customHeight="1" x14ac:dyDescent="0.2">
      <c r="A28" s="157" t="s">
        <v>1</v>
      </c>
      <c r="B28" s="164">
        <f>SUM(R25:R27)</f>
        <v>16060</v>
      </c>
      <c r="C28" s="159">
        <f>S28</f>
        <v>639.46</v>
      </c>
      <c r="D28" s="159">
        <f>Y28</f>
        <v>639.08000000000004</v>
      </c>
      <c r="E28" s="164">
        <f>SUM(E25:E27)</f>
        <v>15961</v>
      </c>
      <c r="F28" s="159">
        <f>U28</f>
        <v>640.74</v>
      </c>
      <c r="G28" s="159">
        <f>Z28</f>
        <v>640.37</v>
      </c>
      <c r="R28" s="41">
        <v>16060</v>
      </c>
      <c r="S28" s="41">
        <v>639.46</v>
      </c>
      <c r="T28" s="41">
        <v>15961</v>
      </c>
      <c r="U28" s="41">
        <v>640.74</v>
      </c>
      <c r="V28" s="41">
        <f>R28-R25-R26-R27</f>
        <v>0</v>
      </c>
      <c r="W28" s="42">
        <f>T28-T25-T26-T27</f>
        <v>0</v>
      </c>
      <c r="Y28" s="42">
        <v>639.08000000000004</v>
      </c>
      <c r="Z28" s="256">
        <v>640.37</v>
      </c>
      <c r="AA28" s="41"/>
      <c r="AB28" s="42"/>
      <c r="AC28" s="252"/>
      <c r="AD28" s="252"/>
    </row>
    <row r="29" spans="1:30" ht="23.25" customHeight="1" x14ac:dyDescent="0.2">
      <c r="A29" s="13"/>
      <c r="B29" s="14"/>
      <c r="C29" s="15"/>
      <c r="D29" s="15"/>
      <c r="E29" s="16"/>
      <c r="G29" s="15"/>
      <c r="Y29" s="210"/>
      <c r="Z29" s="252"/>
      <c r="AA29" s="252"/>
      <c r="AB29" s="252"/>
      <c r="AC29" s="252"/>
      <c r="AD29" s="252"/>
    </row>
    <row r="30" spans="1:30" x14ac:dyDescent="0.2">
      <c r="A30" s="269" t="s">
        <v>40</v>
      </c>
      <c r="B30" s="269"/>
      <c r="C30" s="269"/>
      <c r="D30" s="269"/>
      <c r="E30" s="269"/>
      <c r="F30" s="269"/>
      <c r="G30" s="199"/>
      <c r="Y30" s="210"/>
      <c r="Z30" s="252"/>
      <c r="AA30" s="252"/>
      <c r="AB30" s="252"/>
      <c r="AC30" s="252"/>
      <c r="AD30" s="252"/>
    </row>
    <row r="31" spans="1:30" x14ac:dyDescent="0.2">
      <c r="A31" s="12" t="s">
        <v>41</v>
      </c>
      <c r="Y31" s="210"/>
      <c r="Z31" s="252"/>
      <c r="AA31" s="252"/>
      <c r="AB31" s="252"/>
      <c r="AC31" s="252"/>
      <c r="AD31" s="252"/>
    </row>
    <row r="32" spans="1:30" ht="17.25" customHeight="1" x14ac:dyDescent="0.2">
      <c r="A32" s="201" t="s">
        <v>43</v>
      </c>
      <c r="B32" s="78">
        <f t="shared" ref="B32:C35" si="2">R32</f>
        <v>2541</v>
      </c>
      <c r="C32" s="80">
        <f t="shared" si="2"/>
        <v>478.09</v>
      </c>
      <c r="D32" s="73">
        <f>Y32</f>
        <v>476.84</v>
      </c>
      <c r="E32" s="78">
        <f t="shared" ref="E32:F35" si="3">T32</f>
        <v>2541</v>
      </c>
      <c r="F32" s="73">
        <f t="shared" si="3"/>
        <v>478.09</v>
      </c>
      <c r="G32" s="73">
        <f>Z32</f>
        <v>476.84</v>
      </c>
      <c r="R32" s="41">
        <v>2541</v>
      </c>
      <c r="S32" s="41">
        <v>478.09</v>
      </c>
      <c r="T32" s="41">
        <v>2541</v>
      </c>
      <c r="U32" s="41">
        <v>478.09</v>
      </c>
      <c r="Y32" s="42">
        <v>476.84</v>
      </c>
      <c r="Z32" s="256">
        <v>476.84</v>
      </c>
      <c r="AA32" s="252"/>
      <c r="AB32" s="252"/>
      <c r="AC32" s="252"/>
      <c r="AD32" s="252"/>
    </row>
    <row r="33" spans="1:30" ht="26.25" customHeight="1" x14ac:dyDescent="0.2">
      <c r="A33" s="205" t="s">
        <v>73</v>
      </c>
      <c r="B33" s="79">
        <f t="shared" si="2"/>
        <v>1717</v>
      </c>
      <c r="C33" s="81">
        <f t="shared" si="2"/>
        <v>617.6</v>
      </c>
      <c r="D33" s="75">
        <f>Y33</f>
        <v>617.58000000000004</v>
      </c>
      <c r="E33" s="79">
        <f t="shared" si="3"/>
        <v>1714</v>
      </c>
      <c r="F33" s="82">
        <f t="shared" si="3"/>
        <v>617.84</v>
      </c>
      <c r="G33" s="75">
        <f t="shared" ref="G33:G36" si="4">Z33</f>
        <v>617.82000000000005</v>
      </c>
      <c r="R33" s="41">
        <v>1717</v>
      </c>
      <c r="S33" s="41">
        <v>617.6</v>
      </c>
      <c r="T33" s="41">
        <v>1714</v>
      </c>
      <c r="U33" s="41">
        <v>617.84</v>
      </c>
      <c r="Y33" s="42">
        <v>617.58000000000004</v>
      </c>
      <c r="Z33" s="256">
        <v>617.82000000000005</v>
      </c>
      <c r="AA33" s="252"/>
      <c r="AB33" s="252"/>
      <c r="AC33" s="252"/>
      <c r="AD33" s="252"/>
    </row>
    <row r="34" spans="1:30" ht="17.25" customHeight="1" x14ac:dyDescent="0.2">
      <c r="A34" s="202" t="s">
        <v>126</v>
      </c>
      <c r="B34" s="79">
        <f t="shared" si="2"/>
        <v>52028</v>
      </c>
      <c r="C34" s="81">
        <f t="shared" si="2"/>
        <v>962.29</v>
      </c>
      <c r="D34" s="75">
        <f>Y34</f>
        <v>963.13</v>
      </c>
      <c r="E34" s="79">
        <f t="shared" si="3"/>
        <v>51963</v>
      </c>
      <c r="F34" s="82">
        <f t="shared" si="3"/>
        <v>962.85</v>
      </c>
      <c r="G34" s="75">
        <f t="shared" si="4"/>
        <v>963.7</v>
      </c>
      <c r="R34" s="41">
        <v>52028</v>
      </c>
      <c r="S34" s="41">
        <v>962.29</v>
      </c>
      <c r="T34" s="41">
        <v>51963</v>
      </c>
      <c r="U34" s="41">
        <v>962.85</v>
      </c>
      <c r="Y34" s="42">
        <v>963.13</v>
      </c>
      <c r="Z34" s="256">
        <v>963.7</v>
      </c>
      <c r="AA34" s="252"/>
      <c r="AB34" s="252"/>
      <c r="AC34" s="252"/>
      <c r="AD34" s="252"/>
    </row>
    <row r="35" spans="1:30" s="28" customFormat="1" ht="17.25" customHeight="1" x14ac:dyDescent="0.2">
      <c r="A35" s="202" t="s">
        <v>127</v>
      </c>
      <c r="B35" s="79">
        <f t="shared" si="2"/>
        <v>14981</v>
      </c>
      <c r="C35" s="81">
        <f t="shared" si="2"/>
        <v>1111.08</v>
      </c>
      <c r="D35" s="75">
        <f>Y35</f>
        <v>1111.08</v>
      </c>
      <c r="E35" s="79">
        <f t="shared" si="3"/>
        <v>14974</v>
      </c>
      <c r="F35" s="82">
        <f t="shared" si="3"/>
        <v>1111.33</v>
      </c>
      <c r="G35" s="75">
        <f t="shared" si="4"/>
        <v>1111.33</v>
      </c>
      <c r="P35" s="39"/>
      <c r="Q35" s="136"/>
      <c r="R35" s="136">
        <v>14981</v>
      </c>
      <c r="S35" s="136">
        <v>1111.08</v>
      </c>
      <c r="T35" s="136">
        <v>14974</v>
      </c>
      <c r="U35" s="136">
        <v>1111.33</v>
      </c>
      <c r="V35" s="136"/>
      <c r="W35" s="137"/>
      <c r="X35" s="211"/>
      <c r="Y35" s="137">
        <v>1111.08</v>
      </c>
      <c r="Z35" s="257">
        <v>1111.33</v>
      </c>
      <c r="AA35" s="253"/>
      <c r="AB35" s="253"/>
      <c r="AC35" s="253"/>
      <c r="AD35" s="253"/>
    </row>
    <row r="36" spans="1:30" ht="17.25" customHeight="1" x14ac:dyDescent="0.2">
      <c r="A36" s="157" t="s">
        <v>1</v>
      </c>
      <c r="B36" s="164">
        <f>SUM(R32:R35)</f>
        <v>71267</v>
      </c>
      <c r="C36" s="229">
        <f>S36</f>
        <v>968</v>
      </c>
      <c r="D36" s="159">
        <f>Y36</f>
        <v>969.03</v>
      </c>
      <c r="E36" s="164">
        <f>SUM(E32:E35)</f>
        <v>71192</v>
      </c>
      <c r="F36" s="159">
        <f>U36</f>
        <v>968.47</v>
      </c>
      <c r="G36" s="159">
        <f t="shared" si="4"/>
        <v>969.51</v>
      </c>
      <c r="R36" s="41">
        <v>71267</v>
      </c>
      <c r="S36" s="41">
        <v>968</v>
      </c>
      <c r="T36" s="41">
        <v>71192</v>
      </c>
      <c r="U36" s="41">
        <v>968.47</v>
      </c>
      <c r="V36" s="41">
        <f>R36-R32-R33-R34-R35</f>
        <v>0</v>
      </c>
      <c r="W36" s="42">
        <f>T36-T32-T33-T34-T35</f>
        <v>0</v>
      </c>
      <c r="Y36" s="42">
        <v>969.03</v>
      </c>
      <c r="Z36" s="256">
        <v>969.51</v>
      </c>
      <c r="AA36" s="252"/>
      <c r="AB36" s="252"/>
      <c r="AC36" s="252"/>
      <c r="AD36" s="252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Y37" s="210"/>
      <c r="Z37" s="252"/>
      <c r="AA37" s="252"/>
      <c r="AB37" s="252"/>
      <c r="AC37" s="252"/>
      <c r="AD37" s="252"/>
    </row>
    <row r="38" spans="1:30" x14ac:dyDescent="0.2">
      <c r="A38" s="10" t="s">
        <v>36</v>
      </c>
      <c r="B38" s="10"/>
      <c r="C38" s="55"/>
      <c r="D38" s="55"/>
      <c r="E38" s="10"/>
      <c r="G38" s="55"/>
      <c r="Y38" s="210"/>
      <c r="Z38" s="252"/>
      <c r="AA38" s="252"/>
      <c r="AB38" s="252"/>
      <c r="AC38" s="252"/>
      <c r="AD38" s="252"/>
    </row>
    <row r="39" spans="1:30" x14ac:dyDescent="0.2">
      <c r="A39" s="10" t="s">
        <v>37</v>
      </c>
      <c r="B39" s="10"/>
      <c r="C39" s="55"/>
      <c r="D39" s="55"/>
      <c r="E39" s="10"/>
      <c r="G39" s="55"/>
      <c r="Y39" s="210"/>
      <c r="Z39" s="252"/>
      <c r="AA39" s="252"/>
      <c r="AB39" s="252"/>
      <c r="AC39" s="252"/>
      <c r="AD39" s="252"/>
    </row>
    <row r="40" spans="1:30" x14ac:dyDescent="0.2">
      <c r="A40" s="10" t="s">
        <v>49</v>
      </c>
      <c r="B40" s="10"/>
      <c r="C40" s="55"/>
      <c r="D40" s="55"/>
      <c r="E40" s="10"/>
      <c r="G40" s="55"/>
      <c r="Y40" s="210"/>
      <c r="Z40" s="252"/>
      <c r="AA40" s="252"/>
      <c r="AB40" s="252"/>
      <c r="AC40" s="252"/>
      <c r="AD40" s="252"/>
    </row>
    <row r="41" spans="1:30" ht="18.75" customHeight="1" x14ac:dyDescent="0.2">
      <c r="A41" s="208" t="s">
        <v>126</v>
      </c>
      <c r="B41" s="63">
        <f>R41</f>
        <v>5640</v>
      </c>
      <c r="C41" s="64">
        <f>S41</f>
        <v>550.66999999999996</v>
      </c>
      <c r="D41" s="64">
        <f>Y41</f>
        <v>550.66999999999996</v>
      </c>
      <c r="E41" s="63">
        <f t="shared" ref="E41:F43" si="5">T41</f>
        <v>5640</v>
      </c>
      <c r="F41" s="65">
        <f t="shared" si="5"/>
        <v>550.66999999999996</v>
      </c>
      <c r="G41" s="64">
        <f>Z41</f>
        <v>550.66999999999996</v>
      </c>
      <c r="R41" s="41">
        <v>5640</v>
      </c>
      <c r="S41" s="41">
        <v>550.66999999999996</v>
      </c>
      <c r="T41" s="41">
        <v>5640</v>
      </c>
      <c r="U41" s="41">
        <v>550.66999999999996</v>
      </c>
      <c r="Y41" s="42">
        <v>550.66999999999996</v>
      </c>
      <c r="Z41" s="256">
        <v>550.66999999999996</v>
      </c>
      <c r="AA41" s="252"/>
      <c r="AB41" s="252"/>
      <c r="AC41" s="252"/>
      <c r="AD41" s="252"/>
    </row>
    <row r="42" spans="1:30" s="28" customFormat="1" ht="16.5" customHeight="1" x14ac:dyDescent="0.2">
      <c r="A42" s="202" t="s">
        <v>127</v>
      </c>
      <c r="B42" s="67">
        <f>R42</f>
        <v>1090</v>
      </c>
      <c r="C42" s="68">
        <f>S42</f>
        <v>535.98</v>
      </c>
      <c r="D42" s="68">
        <f t="shared" ref="D42:D43" si="6">Y42</f>
        <v>535.98</v>
      </c>
      <c r="E42" s="69">
        <f t="shared" si="5"/>
        <v>1090</v>
      </c>
      <c r="F42" s="70">
        <f t="shared" si="5"/>
        <v>535.98</v>
      </c>
      <c r="G42" s="68">
        <f>Z42</f>
        <v>535.98</v>
      </c>
      <c r="P42" s="39"/>
      <c r="Q42" s="136"/>
      <c r="R42" s="41">
        <v>1090</v>
      </c>
      <c r="S42" s="41">
        <v>535.98</v>
      </c>
      <c r="T42" s="136">
        <v>1090</v>
      </c>
      <c r="U42" s="136">
        <v>535.98</v>
      </c>
      <c r="V42" s="136"/>
      <c r="W42" s="137"/>
      <c r="X42" s="211"/>
      <c r="Y42" s="137">
        <v>535.98</v>
      </c>
      <c r="Z42" s="257">
        <v>535.98</v>
      </c>
      <c r="AA42" s="253"/>
      <c r="AB42" s="253"/>
      <c r="AC42" s="253"/>
      <c r="AD42" s="253"/>
    </row>
    <row r="43" spans="1:30" ht="15" customHeight="1" x14ac:dyDescent="0.2">
      <c r="A43" s="157" t="s">
        <v>1</v>
      </c>
      <c r="B43" s="164">
        <f>SUM(B41:B42)</f>
        <v>6730</v>
      </c>
      <c r="C43" s="159">
        <f>S43</f>
        <v>548.29</v>
      </c>
      <c r="D43" s="159">
        <f t="shared" si="6"/>
        <v>548.29</v>
      </c>
      <c r="E43" s="230">
        <f t="shared" si="5"/>
        <v>6730</v>
      </c>
      <c r="F43" s="159">
        <f t="shared" si="5"/>
        <v>548.29</v>
      </c>
      <c r="G43" s="159">
        <f>Z43</f>
        <v>548.29</v>
      </c>
      <c r="R43" s="41">
        <v>6730</v>
      </c>
      <c r="S43" s="41">
        <v>548.29</v>
      </c>
      <c r="T43" s="41">
        <v>6730</v>
      </c>
      <c r="U43" s="41">
        <v>548.29</v>
      </c>
      <c r="Y43" s="42">
        <v>548.29</v>
      </c>
      <c r="Z43" s="256">
        <v>548.29</v>
      </c>
      <c r="AA43" s="252"/>
      <c r="AB43" s="252"/>
      <c r="AC43" s="252"/>
      <c r="AD43" s="252"/>
    </row>
    <row r="44" spans="1:30" ht="9" customHeight="1" x14ac:dyDescent="0.2">
      <c r="A44" s="235"/>
      <c r="B44" s="236"/>
      <c r="C44" s="237"/>
      <c r="D44" s="237"/>
      <c r="E44" s="236"/>
      <c r="F44" s="237"/>
      <c r="G44" s="237"/>
      <c r="Y44" s="210"/>
      <c r="Z44" s="252"/>
      <c r="AA44" s="252"/>
      <c r="AB44" s="252"/>
      <c r="AC44" s="252"/>
      <c r="AD44" s="252"/>
    </row>
    <row r="45" spans="1:30" ht="18" customHeight="1" x14ac:dyDescent="0.2">
      <c r="A45" s="231" t="s">
        <v>33</v>
      </c>
      <c r="B45" s="232">
        <f>SUM(B21,B28,B36,B43)</f>
        <v>1225033</v>
      </c>
      <c r="C45" s="233">
        <f>S22</f>
        <v>450.82</v>
      </c>
      <c r="D45" s="233">
        <f>Y22</f>
        <v>446.36</v>
      </c>
      <c r="E45" s="234">
        <f>SUM(E21,E28,E36,E43)</f>
        <v>1039987</v>
      </c>
      <c r="F45" s="233">
        <f>U22</f>
        <v>506.15</v>
      </c>
      <c r="G45" s="233">
        <f>Z22</f>
        <v>504.46</v>
      </c>
      <c r="Y45" s="255"/>
      <c r="Z45" s="252"/>
      <c r="AA45" s="252"/>
      <c r="AB45" s="252"/>
      <c r="AC45" s="252"/>
      <c r="AD45" s="252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Y46" s="255"/>
      <c r="Z46" s="252"/>
      <c r="AA46" s="252"/>
      <c r="AB46" s="252"/>
      <c r="AC46" s="252"/>
      <c r="AD46" s="252"/>
    </row>
    <row r="47" spans="1:30" s="141" customFormat="1" ht="34.5" customHeight="1" x14ac:dyDescent="0.2">
      <c r="A47" s="274" t="s">
        <v>100</v>
      </c>
      <c r="B47" s="274"/>
      <c r="C47" s="274"/>
      <c r="D47" s="274"/>
      <c r="E47" s="274"/>
      <c r="F47" s="274"/>
      <c r="G47" s="274"/>
      <c r="P47" s="142"/>
      <c r="Q47" s="143"/>
      <c r="R47" s="143" t="s">
        <v>69</v>
      </c>
      <c r="S47" s="143"/>
      <c r="T47" s="143"/>
      <c r="U47" s="143"/>
      <c r="V47" s="143"/>
      <c r="W47" s="144"/>
      <c r="X47" s="212"/>
      <c r="Y47" s="258"/>
      <c r="Z47" s="254"/>
      <c r="AA47" s="254"/>
      <c r="AB47" s="254"/>
      <c r="AC47" s="254"/>
      <c r="AD47" s="254"/>
    </row>
    <row r="48" spans="1:30" s="141" customFormat="1" ht="19.5" customHeight="1" x14ac:dyDescent="0.2">
      <c r="A48" s="275" t="s">
        <v>93</v>
      </c>
      <c r="B48" s="275"/>
      <c r="C48" s="275"/>
      <c r="D48" s="275"/>
      <c r="E48" s="275"/>
      <c r="F48" s="275"/>
      <c r="G48" s="275"/>
      <c r="P48" s="142"/>
      <c r="Q48" s="143"/>
      <c r="R48" s="145">
        <f>((B21*C21)+(B28*C28)+(B36*C36)+(B43*C43))/(B21+B28+B36+B43)</f>
        <v>450.81829307455399</v>
      </c>
      <c r="S48" s="145">
        <f>((E21*F21)+(E28*F28)+(E36*F36)+(E43*F43))/(E21+E28+E36+E43)</f>
        <v>506.14887805328334</v>
      </c>
      <c r="T48" s="143"/>
      <c r="U48" s="143"/>
      <c r="V48" s="143"/>
      <c r="W48" s="144"/>
      <c r="X48" s="212"/>
      <c r="Y48" s="145"/>
      <c r="Z48" s="254"/>
      <c r="AA48" s="254"/>
      <c r="AB48" s="254"/>
      <c r="AC48" s="254"/>
      <c r="AD48" s="254"/>
    </row>
    <row r="49" spans="1:30" s="141" customFormat="1" ht="21.75" customHeight="1" x14ac:dyDescent="0.2">
      <c r="A49" s="265" t="s">
        <v>94</v>
      </c>
      <c r="B49" s="265"/>
      <c r="C49" s="265"/>
      <c r="D49" s="265"/>
      <c r="E49" s="265"/>
      <c r="F49" s="265"/>
      <c r="G49" s="265"/>
      <c r="H49" s="146"/>
      <c r="I49" s="146"/>
      <c r="J49" s="146"/>
      <c r="K49" s="146"/>
      <c r="L49" s="146"/>
      <c r="M49" s="146"/>
      <c r="P49" s="142"/>
      <c r="Q49" s="143"/>
      <c r="R49" s="147">
        <f>B21+B28+B36+B43</f>
        <v>1225033</v>
      </c>
      <c r="S49" s="143">
        <f>E21+E28+E36+E43</f>
        <v>1039987</v>
      </c>
      <c r="T49" s="143"/>
      <c r="U49" s="143"/>
      <c r="V49" s="143"/>
      <c r="W49" s="144"/>
      <c r="X49" s="212"/>
      <c r="Y49" s="258"/>
      <c r="Z49" s="254"/>
      <c r="AA49" s="254"/>
      <c r="AB49" s="254"/>
      <c r="AC49" s="254"/>
      <c r="AD49" s="254"/>
    </row>
    <row r="50" spans="1:30" s="141" customFormat="1" ht="27" customHeight="1" x14ac:dyDescent="0.2">
      <c r="A50" s="275" t="s">
        <v>95</v>
      </c>
      <c r="B50" s="275"/>
      <c r="C50" s="275"/>
      <c r="D50" s="275"/>
      <c r="E50" s="275"/>
      <c r="F50" s="275"/>
      <c r="G50" s="275"/>
      <c r="O50" s="148"/>
      <c r="P50" s="142"/>
      <c r="Q50" s="143"/>
      <c r="R50" s="149" t="s">
        <v>70</v>
      </c>
      <c r="S50" s="150">
        <f>R22-R49</f>
        <v>0</v>
      </c>
      <c r="T50" s="151">
        <f>S22-R48</f>
        <v>1.7069254460011507E-3</v>
      </c>
      <c r="U50" s="149">
        <f>S49-T22</f>
        <v>0</v>
      </c>
      <c r="V50" s="151">
        <f>S48-U22</f>
        <v>-1.1219467166370123E-3</v>
      </c>
      <c r="W50" s="144"/>
      <c r="X50" s="212"/>
      <c r="Y50" s="258"/>
      <c r="Z50" s="254"/>
      <c r="AA50" s="254"/>
      <c r="AB50" s="254"/>
      <c r="AC50" s="254"/>
      <c r="AD50" s="254"/>
    </row>
    <row r="51" spans="1:30" ht="27.75" customHeight="1" x14ac:dyDescent="0.2">
      <c r="A51" s="265" t="s">
        <v>169</v>
      </c>
      <c r="B51" s="265"/>
      <c r="C51" s="265"/>
      <c r="D51" s="265"/>
      <c r="E51" s="265"/>
      <c r="F51" s="265"/>
      <c r="G51" s="265"/>
      <c r="Y51" s="255"/>
      <c r="Z51" s="252"/>
      <c r="AA51" s="252"/>
      <c r="AB51" s="252"/>
      <c r="AC51" s="252"/>
      <c r="AD51" s="252"/>
    </row>
    <row r="52" spans="1:30" ht="6.75" customHeight="1" x14ac:dyDescent="0.2">
      <c r="Y52" s="255"/>
      <c r="Z52" s="252"/>
      <c r="AA52" s="252"/>
      <c r="AB52" s="252"/>
      <c r="AC52" s="252"/>
      <c r="AD52" s="252"/>
    </row>
    <row r="53" spans="1:30" ht="6.75" customHeight="1" x14ac:dyDescent="0.2">
      <c r="P53" s="40"/>
      <c r="Y53" s="255"/>
      <c r="Z53" s="252"/>
      <c r="AA53" s="252"/>
      <c r="AB53" s="252"/>
      <c r="AC53" s="252"/>
      <c r="AD53" s="252"/>
    </row>
    <row r="54" spans="1:30" ht="9" customHeight="1" x14ac:dyDescent="0.2">
      <c r="Y54" s="255"/>
      <c r="Z54" s="252"/>
      <c r="AA54" s="252"/>
      <c r="AB54" s="252"/>
      <c r="AC54" s="252"/>
      <c r="AD54" s="252"/>
    </row>
    <row r="55" spans="1:30" x14ac:dyDescent="0.2">
      <c r="Y55" s="255"/>
      <c r="Z55" s="252"/>
      <c r="AA55" s="252"/>
      <c r="AB55" s="252"/>
      <c r="AC55" s="252"/>
      <c r="AD55" s="252"/>
    </row>
    <row r="56" spans="1:30" x14ac:dyDescent="0.2">
      <c r="Y56" s="255"/>
      <c r="Z56" s="252"/>
      <c r="AA56" s="252"/>
      <c r="AB56" s="252"/>
      <c r="AC56" s="252"/>
      <c r="AD56" s="252"/>
    </row>
    <row r="57" spans="1:30" x14ac:dyDescent="0.2">
      <c r="Y57" s="255"/>
      <c r="Z57" s="252"/>
      <c r="AA57" s="252"/>
      <c r="AB57" s="252"/>
      <c r="AC57" s="252"/>
      <c r="AD57" s="252"/>
    </row>
    <row r="58" spans="1:30" x14ac:dyDescent="0.2">
      <c r="Y58" s="255"/>
      <c r="Z58" s="252"/>
      <c r="AA58" s="252"/>
      <c r="AB58" s="252"/>
      <c r="AC58" s="252"/>
      <c r="AD58" s="252"/>
    </row>
    <row r="59" spans="1:30" x14ac:dyDescent="0.2">
      <c r="Y59" s="255"/>
      <c r="Z59" s="252"/>
      <c r="AA59" s="252"/>
      <c r="AB59" s="252"/>
      <c r="AC59" s="252"/>
      <c r="AD59" s="252"/>
    </row>
    <row r="60" spans="1:30" x14ac:dyDescent="0.2">
      <c r="Y60" s="255"/>
      <c r="Z60" s="252"/>
      <c r="AA60" s="252"/>
      <c r="AB60" s="252"/>
      <c r="AC60" s="252"/>
      <c r="AD60" s="252"/>
    </row>
  </sheetData>
  <mergeCells count="14"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7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85" t="s">
        <v>89</v>
      </c>
      <c r="B6" s="285"/>
      <c r="C6" s="285"/>
      <c r="D6" s="285"/>
      <c r="E6" s="285"/>
      <c r="F6" s="285"/>
      <c r="G6" s="285"/>
      <c r="H6" s="285"/>
      <c r="I6" s="285"/>
      <c r="J6" s="285" t="s">
        <v>90</v>
      </c>
      <c r="K6" s="285"/>
      <c r="L6" s="285"/>
      <c r="M6" s="285"/>
      <c r="N6" s="285"/>
      <c r="O6" s="285"/>
      <c r="P6" s="285"/>
      <c r="Q6" s="285"/>
      <c r="R6" s="285"/>
    </row>
    <row r="7" spans="1:18" ht="12.75" x14ac:dyDescent="0.2">
      <c r="A7" s="285" t="s">
        <v>91</v>
      </c>
      <c r="B7" s="285"/>
      <c r="C7" s="285"/>
      <c r="D7" s="285"/>
      <c r="E7" s="285"/>
      <c r="F7" s="285"/>
      <c r="G7" s="285"/>
      <c r="H7" s="285"/>
      <c r="I7" s="285"/>
      <c r="J7" s="285" t="s">
        <v>91</v>
      </c>
      <c r="K7" s="285"/>
      <c r="L7" s="285"/>
      <c r="M7" s="285"/>
      <c r="N7" s="285"/>
      <c r="O7" s="285"/>
      <c r="P7" s="285"/>
      <c r="Q7" s="285"/>
      <c r="R7" s="285"/>
    </row>
    <row r="8" spans="1:18" ht="12.75" x14ac:dyDescent="0.2">
      <c r="A8" s="291" t="s">
        <v>44</v>
      </c>
      <c r="B8" s="291"/>
      <c r="C8" s="291"/>
      <c r="D8" s="291"/>
      <c r="E8" s="291"/>
      <c r="F8" s="291"/>
      <c r="G8" s="291"/>
      <c r="H8" s="291"/>
      <c r="I8" s="291"/>
      <c r="J8" s="285" t="s">
        <v>42</v>
      </c>
      <c r="K8" s="285"/>
      <c r="L8" s="285"/>
      <c r="M8" s="285"/>
      <c r="N8" s="285"/>
      <c r="O8" s="285"/>
      <c r="P8" s="285"/>
      <c r="Q8" s="285"/>
      <c r="R8" s="285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85" t="s">
        <v>45</v>
      </c>
      <c r="K9" s="285"/>
      <c r="L9" s="285"/>
      <c r="M9" s="285"/>
      <c r="N9" s="285"/>
      <c r="O9" s="285"/>
      <c r="P9" s="285"/>
      <c r="Q9" s="285"/>
      <c r="R9" s="285"/>
    </row>
    <row r="10" spans="1:18" x14ac:dyDescent="0.2">
      <c r="A10" s="281" t="str">
        <f>'u KOLOVOZU 2023.'!A6:F6</f>
        <v>za srpanj 2023. (isplata u kolovozu 2023.)</v>
      </c>
      <c r="B10" s="281"/>
      <c r="C10" s="281"/>
      <c r="D10" s="281"/>
      <c r="E10" s="281"/>
      <c r="F10" s="281"/>
      <c r="G10" s="281"/>
      <c r="H10" s="281"/>
      <c r="I10" s="281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81" t="str">
        <f>A10</f>
        <v>za srpanj 2023. (isplata u kolovozu 2023.)</v>
      </c>
      <c r="K11" s="281"/>
      <c r="L11" s="281"/>
      <c r="M11" s="281"/>
      <c r="N11" s="281"/>
      <c r="O11" s="281"/>
      <c r="P11" s="281"/>
      <c r="Q11" s="281"/>
      <c r="R11" s="281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78" t="s">
        <v>97</v>
      </c>
      <c r="B13" s="287" t="s">
        <v>6</v>
      </c>
      <c r="C13" s="288"/>
      <c r="D13" s="288"/>
      <c r="E13" s="288"/>
      <c r="F13" s="288"/>
      <c r="G13" s="288"/>
      <c r="H13" s="288"/>
      <c r="I13" s="289"/>
      <c r="J13" s="278" t="s">
        <v>97</v>
      </c>
      <c r="K13" s="287" t="s">
        <v>6</v>
      </c>
      <c r="L13" s="288"/>
      <c r="M13" s="288"/>
      <c r="N13" s="288"/>
      <c r="O13" s="288"/>
      <c r="P13" s="288"/>
      <c r="Q13" s="288"/>
      <c r="R13" s="289"/>
    </row>
    <row r="14" spans="1:18" x14ac:dyDescent="0.2">
      <c r="A14" s="279"/>
      <c r="B14" s="287" t="s">
        <v>1</v>
      </c>
      <c r="C14" s="289"/>
      <c r="D14" s="287" t="s">
        <v>7</v>
      </c>
      <c r="E14" s="289"/>
      <c r="F14" s="287" t="s">
        <v>46</v>
      </c>
      <c r="G14" s="289"/>
      <c r="H14" s="287" t="s">
        <v>8</v>
      </c>
      <c r="I14" s="289"/>
      <c r="J14" s="279"/>
      <c r="K14" s="287" t="s">
        <v>1</v>
      </c>
      <c r="L14" s="289"/>
      <c r="M14" s="287" t="s">
        <v>74</v>
      </c>
      <c r="N14" s="289"/>
      <c r="O14" s="287" t="s">
        <v>46</v>
      </c>
      <c r="P14" s="289"/>
      <c r="Q14" s="287" t="s">
        <v>8</v>
      </c>
      <c r="R14" s="289"/>
    </row>
    <row r="15" spans="1:18" ht="39.75" customHeight="1" x14ac:dyDescent="0.2">
      <c r="A15" s="280"/>
      <c r="B15" s="83" t="s">
        <v>13</v>
      </c>
      <c r="C15" s="84" t="s">
        <v>96</v>
      </c>
      <c r="D15" s="85" t="s">
        <v>13</v>
      </c>
      <c r="E15" s="84" t="s">
        <v>96</v>
      </c>
      <c r="F15" s="85" t="s">
        <v>13</v>
      </c>
      <c r="G15" s="84" t="s">
        <v>96</v>
      </c>
      <c r="H15" s="85" t="s">
        <v>14</v>
      </c>
      <c r="I15" s="84" t="s">
        <v>96</v>
      </c>
      <c r="J15" s="280"/>
      <c r="K15" s="83" t="s">
        <v>13</v>
      </c>
      <c r="L15" s="84" t="s">
        <v>96</v>
      </c>
      <c r="M15" s="85" t="s">
        <v>13</v>
      </c>
      <c r="N15" s="84" t="s">
        <v>96</v>
      </c>
      <c r="O15" s="85" t="s">
        <v>13</v>
      </c>
      <c r="P15" s="84" t="s">
        <v>96</v>
      </c>
      <c r="Q15" s="85" t="s">
        <v>14</v>
      </c>
      <c r="R15" s="84" t="s">
        <v>96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75</v>
      </c>
      <c r="B17" s="107">
        <v>84899</v>
      </c>
      <c r="C17" s="108">
        <v>33.770000000000003</v>
      </c>
      <c r="D17" s="109">
        <v>61642</v>
      </c>
      <c r="E17" s="110">
        <v>33.82</v>
      </c>
      <c r="F17" s="109">
        <v>4167</v>
      </c>
      <c r="G17" s="110">
        <v>39.229999999999997</v>
      </c>
      <c r="H17" s="109">
        <v>19090</v>
      </c>
      <c r="I17" s="111">
        <v>32.42</v>
      </c>
      <c r="J17" s="106" t="s">
        <v>75</v>
      </c>
      <c r="K17" s="107" t="s">
        <v>98</v>
      </c>
      <c r="L17" s="112" t="s">
        <v>99</v>
      </c>
      <c r="M17" s="109" t="s">
        <v>98</v>
      </c>
      <c r="N17" s="110" t="s">
        <v>99</v>
      </c>
      <c r="O17" s="109" t="s">
        <v>98</v>
      </c>
      <c r="P17" s="113" t="s">
        <v>99</v>
      </c>
      <c r="Q17" s="109" t="s">
        <v>98</v>
      </c>
      <c r="R17" s="111" t="s">
        <v>99</v>
      </c>
    </row>
    <row r="18" spans="1:22" s="90" customFormat="1" x14ac:dyDescent="0.2">
      <c r="A18" s="106" t="s">
        <v>76</v>
      </c>
      <c r="B18" s="107">
        <v>52580</v>
      </c>
      <c r="C18" s="112">
        <v>105.03</v>
      </c>
      <c r="D18" s="109">
        <v>37057</v>
      </c>
      <c r="E18" s="110">
        <v>104.56</v>
      </c>
      <c r="F18" s="109">
        <v>3982</v>
      </c>
      <c r="G18" s="110">
        <v>105.95</v>
      </c>
      <c r="H18" s="109">
        <v>11541</v>
      </c>
      <c r="I18" s="111">
        <v>106.25</v>
      </c>
      <c r="J18" s="106" t="s">
        <v>76</v>
      </c>
      <c r="K18" s="107">
        <v>5</v>
      </c>
      <c r="L18" s="112">
        <v>124.61</v>
      </c>
      <c r="M18" s="109" t="s">
        <v>98</v>
      </c>
      <c r="N18" s="110" t="s">
        <v>99</v>
      </c>
      <c r="O18" s="109">
        <v>5</v>
      </c>
      <c r="P18" s="110">
        <v>124.61</v>
      </c>
      <c r="Q18" s="109" t="s">
        <v>98</v>
      </c>
      <c r="R18" s="111" t="s">
        <v>99</v>
      </c>
    </row>
    <row r="19" spans="1:22" s="90" customFormat="1" x14ac:dyDescent="0.2">
      <c r="A19" s="106" t="s">
        <v>77</v>
      </c>
      <c r="B19" s="107">
        <v>66110</v>
      </c>
      <c r="C19" s="112">
        <v>173.05</v>
      </c>
      <c r="D19" s="109">
        <v>41193</v>
      </c>
      <c r="E19" s="110">
        <v>171.69</v>
      </c>
      <c r="F19" s="109">
        <v>6206</v>
      </c>
      <c r="G19" s="110">
        <v>173.46</v>
      </c>
      <c r="H19" s="109">
        <v>18711</v>
      </c>
      <c r="I19" s="111">
        <v>175.91</v>
      </c>
      <c r="J19" s="106" t="s">
        <v>77</v>
      </c>
      <c r="K19" s="107">
        <v>30</v>
      </c>
      <c r="L19" s="112">
        <v>171.85</v>
      </c>
      <c r="M19" s="109">
        <v>2</v>
      </c>
      <c r="N19" s="110">
        <v>143.68</v>
      </c>
      <c r="O19" s="109">
        <v>26</v>
      </c>
      <c r="P19" s="110">
        <v>172.91</v>
      </c>
      <c r="Q19" s="109">
        <v>2</v>
      </c>
      <c r="R19" s="111">
        <v>186.24</v>
      </c>
    </row>
    <row r="20" spans="1:22" s="90" customFormat="1" x14ac:dyDescent="0.2">
      <c r="A20" s="106" t="s">
        <v>78</v>
      </c>
      <c r="B20" s="107">
        <v>101630</v>
      </c>
      <c r="C20" s="112">
        <v>237.47</v>
      </c>
      <c r="D20" s="109">
        <v>62676</v>
      </c>
      <c r="E20" s="110">
        <v>237.52</v>
      </c>
      <c r="F20" s="109">
        <v>15704</v>
      </c>
      <c r="G20" s="110">
        <v>240.64</v>
      </c>
      <c r="H20" s="109">
        <v>23250</v>
      </c>
      <c r="I20" s="111">
        <v>235.21</v>
      </c>
      <c r="J20" s="106" t="s">
        <v>78</v>
      </c>
      <c r="K20" s="107">
        <v>88</v>
      </c>
      <c r="L20" s="112">
        <v>242.82</v>
      </c>
      <c r="M20" s="109">
        <v>2</v>
      </c>
      <c r="N20" s="110">
        <v>227.15</v>
      </c>
      <c r="O20" s="109">
        <v>76</v>
      </c>
      <c r="P20" s="110">
        <v>243.67</v>
      </c>
      <c r="Q20" s="109">
        <v>10</v>
      </c>
      <c r="R20" s="111">
        <v>239.54</v>
      </c>
      <c r="U20" s="114"/>
    </row>
    <row r="21" spans="1:22" s="90" customFormat="1" x14ac:dyDescent="0.2">
      <c r="A21" s="106" t="s">
        <v>79</v>
      </c>
      <c r="B21" s="107">
        <v>135294</v>
      </c>
      <c r="C21" s="112">
        <v>306.63</v>
      </c>
      <c r="D21" s="109">
        <v>88525</v>
      </c>
      <c r="E21" s="110">
        <v>307.62</v>
      </c>
      <c r="F21" s="109">
        <v>22869</v>
      </c>
      <c r="G21" s="110">
        <v>304.61</v>
      </c>
      <c r="H21" s="109">
        <v>23900</v>
      </c>
      <c r="I21" s="111">
        <v>304.89</v>
      </c>
      <c r="J21" s="106" t="s">
        <v>79</v>
      </c>
      <c r="K21" s="107">
        <v>242</v>
      </c>
      <c r="L21" s="112">
        <v>313.77999999999997</v>
      </c>
      <c r="M21" s="109" t="s">
        <v>98</v>
      </c>
      <c r="N21" s="110" t="s">
        <v>99</v>
      </c>
      <c r="O21" s="109">
        <v>174</v>
      </c>
      <c r="P21" s="110">
        <v>309.51</v>
      </c>
      <c r="Q21" s="109">
        <v>68</v>
      </c>
      <c r="R21" s="111">
        <v>324.7</v>
      </c>
      <c r="U21" s="114"/>
    </row>
    <row r="22" spans="1:22" s="90" customFormat="1" x14ac:dyDescent="0.2">
      <c r="A22" s="106" t="s">
        <v>80</v>
      </c>
      <c r="B22" s="107">
        <v>147928</v>
      </c>
      <c r="C22" s="112">
        <v>367.93</v>
      </c>
      <c r="D22" s="109">
        <v>97896</v>
      </c>
      <c r="E22" s="110">
        <v>367.9</v>
      </c>
      <c r="F22" s="109">
        <v>17120</v>
      </c>
      <c r="G22" s="110">
        <v>366.73</v>
      </c>
      <c r="H22" s="109">
        <v>32912</v>
      </c>
      <c r="I22" s="111">
        <v>368.64</v>
      </c>
      <c r="J22" s="106" t="s">
        <v>80</v>
      </c>
      <c r="K22" s="107">
        <v>1627</v>
      </c>
      <c r="L22" s="112">
        <v>375.06</v>
      </c>
      <c r="M22" s="109">
        <v>26</v>
      </c>
      <c r="N22" s="110">
        <v>362.49</v>
      </c>
      <c r="O22" s="109">
        <v>1187</v>
      </c>
      <c r="P22" s="110">
        <v>376.78</v>
      </c>
      <c r="Q22" s="109">
        <v>414</v>
      </c>
      <c r="R22" s="111">
        <v>370.92</v>
      </c>
      <c r="U22" s="114"/>
    </row>
    <row r="23" spans="1:22" s="90" customFormat="1" x14ac:dyDescent="0.2">
      <c r="A23" s="106" t="s">
        <v>81</v>
      </c>
      <c r="B23" s="107">
        <v>145389</v>
      </c>
      <c r="C23" s="112">
        <v>437.72</v>
      </c>
      <c r="D23" s="109">
        <v>109646</v>
      </c>
      <c r="E23" s="110">
        <v>438.26</v>
      </c>
      <c r="F23" s="109">
        <v>12266</v>
      </c>
      <c r="G23" s="110">
        <v>438.97</v>
      </c>
      <c r="H23" s="109">
        <v>23477</v>
      </c>
      <c r="I23" s="111">
        <v>434.56</v>
      </c>
      <c r="J23" s="106" t="s">
        <v>81</v>
      </c>
      <c r="K23" s="107">
        <v>6652</v>
      </c>
      <c r="L23" s="112">
        <v>453.44</v>
      </c>
      <c r="M23" s="109">
        <v>2098</v>
      </c>
      <c r="N23" s="110">
        <v>462.62</v>
      </c>
      <c r="O23" s="109">
        <v>3939</v>
      </c>
      <c r="P23" s="110">
        <v>450.86</v>
      </c>
      <c r="Q23" s="109">
        <v>615</v>
      </c>
      <c r="R23" s="111">
        <v>438.65</v>
      </c>
      <c r="U23" s="114"/>
      <c r="V23" s="113"/>
    </row>
    <row r="24" spans="1:22" s="90" customFormat="1" x14ac:dyDescent="0.2">
      <c r="A24" s="106" t="s">
        <v>82</v>
      </c>
      <c r="B24" s="107">
        <v>112318</v>
      </c>
      <c r="C24" s="112">
        <v>502.51</v>
      </c>
      <c r="D24" s="109">
        <v>90100</v>
      </c>
      <c r="E24" s="110">
        <v>502.67</v>
      </c>
      <c r="F24" s="109">
        <v>6833</v>
      </c>
      <c r="G24" s="110">
        <v>497.1</v>
      </c>
      <c r="H24" s="109">
        <v>15385</v>
      </c>
      <c r="I24" s="111">
        <v>504.02</v>
      </c>
      <c r="J24" s="106" t="s">
        <v>82</v>
      </c>
      <c r="K24" s="107">
        <v>4558</v>
      </c>
      <c r="L24" s="112">
        <v>505.11</v>
      </c>
      <c r="M24" s="109">
        <v>955</v>
      </c>
      <c r="N24" s="110">
        <v>502.86</v>
      </c>
      <c r="O24" s="109">
        <v>3021</v>
      </c>
      <c r="P24" s="110">
        <v>506.23</v>
      </c>
      <c r="Q24" s="109">
        <v>582</v>
      </c>
      <c r="R24" s="111">
        <v>503.03</v>
      </c>
    </row>
    <row r="25" spans="1:22" s="90" customFormat="1" x14ac:dyDescent="0.2">
      <c r="A25" s="106" t="s">
        <v>83</v>
      </c>
      <c r="B25" s="107">
        <v>76068</v>
      </c>
      <c r="C25" s="112">
        <v>568.51</v>
      </c>
      <c r="D25" s="109">
        <v>64371</v>
      </c>
      <c r="E25" s="110">
        <v>568.65</v>
      </c>
      <c r="F25" s="109">
        <v>2705</v>
      </c>
      <c r="G25" s="110">
        <v>566.63</v>
      </c>
      <c r="H25" s="109">
        <v>8992</v>
      </c>
      <c r="I25" s="111">
        <v>568.09</v>
      </c>
      <c r="J25" s="106" t="s">
        <v>83</v>
      </c>
      <c r="K25" s="107">
        <v>3742</v>
      </c>
      <c r="L25" s="112">
        <v>566.66999999999996</v>
      </c>
      <c r="M25" s="109">
        <v>593</v>
      </c>
      <c r="N25" s="110">
        <v>562.55999999999995</v>
      </c>
      <c r="O25" s="109">
        <v>2791</v>
      </c>
      <c r="P25" s="110">
        <v>567.01</v>
      </c>
      <c r="Q25" s="109">
        <v>358</v>
      </c>
      <c r="R25" s="111">
        <v>570.80999999999995</v>
      </c>
      <c r="U25" s="115"/>
      <c r="V25" s="115"/>
    </row>
    <row r="26" spans="1:22" s="90" customFormat="1" x14ac:dyDescent="0.2">
      <c r="A26" s="106" t="s">
        <v>84</v>
      </c>
      <c r="B26" s="107">
        <v>63705</v>
      </c>
      <c r="C26" s="112">
        <v>633.24</v>
      </c>
      <c r="D26" s="109">
        <v>55295</v>
      </c>
      <c r="E26" s="110">
        <v>633.41</v>
      </c>
      <c r="F26" s="109">
        <v>1436</v>
      </c>
      <c r="G26" s="110">
        <v>630.85</v>
      </c>
      <c r="H26" s="109">
        <v>6974</v>
      </c>
      <c r="I26" s="111">
        <v>632.30999999999995</v>
      </c>
      <c r="J26" s="106" t="s">
        <v>84</v>
      </c>
      <c r="K26" s="107">
        <v>5445</v>
      </c>
      <c r="L26" s="112">
        <v>638.03</v>
      </c>
      <c r="M26" s="109">
        <v>225</v>
      </c>
      <c r="N26" s="110">
        <v>634.63</v>
      </c>
      <c r="O26" s="109">
        <v>4560</v>
      </c>
      <c r="P26" s="110">
        <v>638.04999999999995</v>
      </c>
      <c r="Q26" s="109">
        <v>660</v>
      </c>
      <c r="R26" s="111">
        <v>639.04</v>
      </c>
    </row>
    <row r="27" spans="1:22" s="90" customFormat="1" x14ac:dyDescent="0.2">
      <c r="A27" s="106" t="s">
        <v>85</v>
      </c>
      <c r="B27" s="107">
        <v>73535</v>
      </c>
      <c r="C27" s="112">
        <v>727.02</v>
      </c>
      <c r="D27" s="109">
        <v>65632</v>
      </c>
      <c r="E27" s="110">
        <v>727.26</v>
      </c>
      <c r="F27" s="109">
        <v>1070</v>
      </c>
      <c r="G27" s="110">
        <v>722.77</v>
      </c>
      <c r="H27" s="109">
        <v>6833</v>
      </c>
      <c r="I27" s="111">
        <v>725.4</v>
      </c>
      <c r="J27" s="106" t="s">
        <v>85</v>
      </c>
      <c r="K27" s="107">
        <v>6319</v>
      </c>
      <c r="L27" s="112">
        <v>733.06</v>
      </c>
      <c r="M27" s="109">
        <v>106</v>
      </c>
      <c r="N27" s="110">
        <v>731.51</v>
      </c>
      <c r="O27" s="109">
        <v>4982</v>
      </c>
      <c r="P27" s="110">
        <v>732.21</v>
      </c>
      <c r="Q27" s="109">
        <v>1231</v>
      </c>
      <c r="R27" s="111">
        <v>736.63</v>
      </c>
    </row>
    <row r="28" spans="1:22" s="90" customFormat="1" x14ac:dyDescent="0.2">
      <c r="A28" s="106" t="s">
        <v>86</v>
      </c>
      <c r="B28" s="107">
        <v>35345</v>
      </c>
      <c r="C28" s="108">
        <v>854.04</v>
      </c>
      <c r="D28" s="109">
        <v>31583</v>
      </c>
      <c r="E28" s="110">
        <v>853.34</v>
      </c>
      <c r="F28" s="109">
        <v>407</v>
      </c>
      <c r="G28" s="110">
        <v>858.44</v>
      </c>
      <c r="H28" s="109">
        <v>3355</v>
      </c>
      <c r="I28" s="111">
        <v>860.09</v>
      </c>
      <c r="J28" s="106" t="s">
        <v>86</v>
      </c>
      <c r="K28" s="107">
        <v>7226</v>
      </c>
      <c r="L28" s="108">
        <v>858.16</v>
      </c>
      <c r="M28" s="109">
        <v>97</v>
      </c>
      <c r="N28" s="110">
        <v>850.54</v>
      </c>
      <c r="O28" s="109">
        <v>6014</v>
      </c>
      <c r="P28" s="110">
        <v>858.09</v>
      </c>
      <c r="Q28" s="109">
        <v>1115</v>
      </c>
      <c r="R28" s="111">
        <v>859.22</v>
      </c>
    </row>
    <row r="29" spans="1:22" s="90" customFormat="1" x14ac:dyDescent="0.2">
      <c r="A29" s="106" t="s">
        <v>87</v>
      </c>
      <c r="B29" s="107">
        <v>16644</v>
      </c>
      <c r="C29" s="108">
        <v>992.62</v>
      </c>
      <c r="D29" s="109">
        <v>14250</v>
      </c>
      <c r="E29" s="110">
        <v>991.92</v>
      </c>
      <c r="F29" s="109">
        <v>193</v>
      </c>
      <c r="G29" s="110">
        <v>993.75</v>
      </c>
      <c r="H29" s="109">
        <v>2201</v>
      </c>
      <c r="I29" s="111">
        <v>997.11</v>
      </c>
      <c r="J29" s="106" t="s">
        <v>87</v>
      </c>
      <c r="K29" s="107">
        <v>7720</v>
      </c>
      <c r="L29" s="108">
        <v>1012.82</v>
      </c>
      <c r="M29" s="109">
        <v>77</v>
      </c>
      <c r="N29" s="110">
        <v>1009.34</v>
      </c>
      <c r="O29" s="109">
        <v>6433</v>
      </c>
      <c r="P29" s="110">
        <v>1016.07</v>
      </c>
      <c r="Q29" s="109">
        <v>1210</v>
      </c>
      <c r="R29" s="111">
        <v>995.75</v>
      </c>
    </row>
    <row r="30" spans="1:22" s="90" customFormat="1" x14ac:dyDescent="0.2">
      <c r="A30" s="106" t="s">
        <v>88</v>
      </c>
      <c r="B30" s="107">
        <v>19531</v>
      </c>
      <c r="C30" s="108">
        <v>1311.23</v>
      </c>
      <c r="D30" s="109">
        <v>18217</v>
      </c>
      <c r="E30" s="110">
        <v>1314.24</v>
      </c>
      <c r="F30" s="109">
        <v>146</v>
      </c>
      <c r="G30" s="110">
        <v>1260.95</v>
      </c>
      <c r="H30" s="109">
        <v>1168</v>
      </c>
      <c r="I30" s="111">
        <v>1270.6099999999999</v>
      </c>
      <c r="J30" s="106" t="s">
        <v>88</v>
      </c>
      <c r="K30" s="107">
        <v>27613</v>
      </c>
      <c r="L30" s="108">
        <v>1401.79</v>
      </c>
      <c r="M30" s="109">
        <v>77</v>
      </c>
      <c r="N30" s="110">
        <v>1300.19</v>
      </c>
      <c r="O30" s="109">
        <v>18820</v>
      </c>
      <c r="P30" s="110">
        <v>1402.72</v>
      </c>
      <c r="Q30" s="109">
        <v>8716</v>
      </c>
      <c r="R30" s="111">
        <v>1400.68</v>
      </c>
    </row>
    <row r="31" spans="1:22" s="90" customFormat="1" x14ac:dyDescent="0.2">
      <c r="A31" s="116" t="s">
        <v>1</v>
      </c>
      <c r="B31" s="117">
        <v>1130976</v>
      </c>
      <c r="C31" s="118">
        <v>414.97</v>
      </c>
      <c r="D31" s="117">
        <v>838083</v>
      </c>
      <c r="E31" s="118">
        <v>440.17</v>
      </c>
      <c r="F31" s="117">
        <v>95104</v>
      </c>
      <c r="G31" s="118">
        <v>330.2</v>
      </c>
      <c r="H31" s="117">
        <v>197789</v>
      </c>
      <c r="I31" s="118">
        <v>348.96</v>
      </c>
      <c r="J31" s="116" t="s">
        <v>1</v>
      </c>
      <c r="K31" s="117">
        <v>71267</v>
      </c>
      <c r="L31" s="118">
        <v>968</v>
      </c>
      <c r="M31" s="117">
        <v>4258</v>
      </c>
      <c r="N31" s="118">
        <v>534.34</v>
      </c>
      <c r="O31" s="117">
        <v>52028</v>
      </c>
      <c r="P31" s="118">
        <v>962.29</v>
      </c>
      <c r="Q31" s="117">
        <v>14981</v>
      </c>
      <c r="R31" s="118">
        <v>1111.08</v>
      </c>
    </row>
    <row r="32" spans="1:22" s="90" customFormat="1" ht="18" customHeight="1" x14ac:dyDescent="0.15">
      <c r="A32" s="286"/>
      <c r="B32" s="286"/>
      <c r="C32" s="286"/>
      <c r="D32" s="286"/>
      <c r="E32" s="286"/>
      <c r="F32" s="286"/>
      <c r="G32" s="286"/>
      <c r="H32" s="132"/>
      <c r="I32" s="108"/>
      <c r="J32" s="277"/>
      <c r="K32" s="277"/>
      <c r="L32" s="277"/>
      <c r="M32" s="277"/>
      <c r="N32" s="277"/>
      <c r="O32" s="277"/>
      <c r="P32" s="277"/>
      <c r="Q32" s="132"/>
      <c r="R32" s="108"/>
    </row>
    <row r="33" spans="1:18" s="90" customFormat="1" ht="9.75" customHeight="1" x14ac:dyDescent="0.2">
      <c r="A33" s="96"/>
      <c r="B33" s="88"/>
      <c r="C33" s="88"/>
      <c r="D33" s="88"/>
      <c r="E33" s="88"/>
      <c r="F33" s="88"/>
      <c r="G33" s="88"/>
      <c r="H33" s="88"/>
      <c r="I33" s="89"/>
      <c r="J33" s="96"/>
      <c r="K33" s="88"/>
      <c r="L33" s="88"/>
      <c r="M33" s="88"/>
      <c r="N33" s="88"/>
      <c r="O33" s="88"/>
      <c r="P33" s="88"/>
      <c r="Q33" s="88"/>
      <c r="R33" s="89"/>
    </row>
    <row r="34" spans="1:18" s="90" customFormat="1" ht="8.25" customHeight="1" x14ac:dyDescent="0.2">
      <c r="A34" s="96"/>
      <c r="B34" s="91"/>
      <c r="C34" s="92"/>
      <c r="D34" s="92"/>
      <c r="E34" s="93"/>
      <c r="F34" s="94"/>
      <c r="G34" s="95"/>
      <c r="H34" s="94"/>
      <c r="I34" s="95"/>
      <c r="J34" s="96"/>
      <c r="K34" s="91"/>
      <c r="L34" s="92"/>
      <c r="M34" s="92"/>
      <c r="N34" s="93"/>
      <c r="O34" s="94"/>
      <c r="P34" s="95"/>
      <c r="Q34" s="94"/>
      <c r="R34" s="95"/>
    </row>
    <row r="35" spans="1:18" ht="9.75" customHeight="1" x14ac:dyDescent="0.2">
      <c r="A35" s="60"/>
      <c r="B35" s="62"/>
      <c r="C35" s="62"/>
      <c r="D35" s="62"/>
      <c r="E35" s="62"/>
      <c r="F35" s="62"/>
      <c r="G35" s="62"/>
      <c r="H35" s="62"/>
      <c r="I35" s="45"/>
      <c r="J35" s="60"/>
      <c r="K35" s="2"/>
      <c r="L35" s="45"/>
      <c r="M35" s="2"/>
      <c r="N35" s="45"/>
      <c r="O35" s="2"/>
      <c r="P35" s="45"/>
      <c r="Q35" s="2"/>
      <c r="R35" s="45"/>
    </row>
    <row r="36" spans="1:18" ht="7.5" customHeight="1" x14ac:dyDescent="0.2">
      <c r="A36" s="290"/>
      <c r="B36" s="290"/>
      <c r="C36" s="290"/>
      <c r="D36" s="290"/>
      <c r="E36" s="290"/>
      <c r="F36" s="290"/>
      <c r="G36" s="290"/>
      <c r="H36" s="62"/>
      <c r="I36" s="45"/>
      <c r="J36" s="290"/>
      <c r="K36" s="290"/>
      <c r="L36" s="290"/>
      <c r="M36" s="290"/>
      <c r="N36" s="290"/>
      <c r="O36" s="290"/>
      <c r="P36" s="290"/>
      <c r="Q36" s="263"/>
    </row>
    <row r="37" spans="1:18" ht="9.75" customHeight="1" x14ac:dyDescent="0.2">
      <c r="A37" s="290"/>
      <c r="B37" s="290"/>
      <c r="C37" s="290"/>
      <c r="D37" s="290"/>
      <c r="E37" s="290"/>
      <c r="F37" s="290"/>
      <c r="G37" s="290"/>
      <c r="H37" s="19"/>
      <c r="I37" s="20"/>
      <c r="J37" s="290"/>
      <c r="K37" s="290"/>
      <c r="L37" s="290"/>
      <c r="M37" s="290"/>
      <c r="N37" s="290"/>
      <c r="O37" s="290"/>
      <c r="P37" s="290"/>
      <c r="Q37" s="263"/>
    </row>
    <row r="38" spans="1:18" ht="12.75" x14ac:dyDescent="0.2">
      <c r="A38" s="285" t="s">
        <v>89</v>
      </c>
      <c r="B38" s="285"/>
      <c r="C38" s="285"/>
      <c r="D38" s="285"/>
      <c r="E38" s="285"/>
      <c r="F38" s="285"/>
      <c r="G38" s="285"/>
      <c r="H38" s="285"/>
      <c r="I38" s="285"/>
      <c r="J38" s="285" t="s">
        <v>92</v>
      </c>
      <c r="K38" s="285"/>
      <c r="L38" s="285"/>
      <c r="M38" s="285"/>
      <c r="N38" s="285"/>
      <c r="O38" s="285"/>
      <c r="P38" s="285"/>
      <c r="Q38" s="285"/>
      <c r="R38" s="285"/>
    </row>
    <row r="39" spans="1:18" ht="12.75" x14ac:dyDescent="0.2">
      <c r="A39" s="285" t="s">
        <v>91</v>
      </c>
      <c r="B39" s="285"/>
      <c r="C39" s="285"/>
      <c r="D39" s="285"/>
      <c r="E39" s="285"/>
      <c r="F39" s="285"/>
      <c r="G39" s="285"/>
      <c r="H39" s="285"/>
      <c r="I39" s="285"/>
      <c r="J39" s="285" t="s">
        <v>20</v>
      </c>
      <c r="K39" s="285"/>
      <c r="L39" s="285"/>
      <c r="M39" s="285"/>
      <c r="N39" s="285"/>
      <c r="O39" s="285"/>
      <c r="P39" s="285"/>
      <c r="Q39" s="285"/>
      <c r="R39" s="285"/>
    </row>
    <row r="40" spans="1:18" ht="12.75" x14ac:dyDescent="0.2">
      <c r="A40" s="285" t="s">
        <v>9</v>
      </c>
      <c r="B40" s="285"/>
      <c r="C40" s="285"/>
      <c r="D40" s="285"/>
      <c r="E40" s="285"/>
      <c r="F40" s="285"/>
      <c r="G40" s="285"/>
      <c r="H40" s="285"/>
      <c r="I40" s="285"/>
      <c r="J40" s="285" t="s">
        <v>18</v>
      </c>
      <c r="K40" s="285"/>
      <c r="L40" s="285"/>
      <c r="M40" s="285"/>
      <c r="N40" s="285"/>
      <c r="O40" s="285"/>
      <c r="P40" s="285"/>
      <c r="Q40" s="285"/>
      <c r="R40" s="285"/>
    </row>
    <row r="41" spans="1:18" ht="12.75" x14ac:dyDescent="0.2">
      <c r="A41" s="285" t="s">
        <v>47</v>
      </c>
      <c r="B41" s="285"/>
      <c r="C41" s="285"/>
      <c r="D41" s="285"/>
      <c r="E41" s="285"/>
      <c r="F41" s="285"/>
      <c r="G41" s="285"/>
      <c r="H41" s="285"/>
      <c r="I41" s="285"/>
      <c r="J41" s="285" t="s">
        <v>50</v>
      </c>
      <c r="K41" s="285"/>
      <c r="L41" s="285"/>
      <c r="M41" s="285"/>
      <c r="N41" s="285"/>
      <c r="O41" s="285"/>
      <c r="P41" s="285"/>
      <c r="Q41" s="285"/>
      <c r="R41" s="285"/>
    </row>
    <row r="42" spans="1:18" ht="10.5" customHeight="1" x14ac:dyDescent="0.2">
      <c r="A42" s="1"/>
      <c r="B42" s="1"/>
      <c r="C42" s="49"/>
      <c r="D42" s="1"/>
      <c r="E42" s="49"/>
      <c r="F42" s="1"/>
      <c r="G42" s="49"/>
      <c r="H42" s="1"/>
      <c r="I42" s="49"/>
      <c r="J42" s="285" t="s">
        <v>51</v>
      </c>
      <c r="K42" s="285"/>
      <c r="L42" s="285"/>
      <c r="M42" s="285"/>
      <c r="N42" s="285"/>
      <c r="O42" s="285"/>
      <c r="P42" s="285"/>
      <c r="Q42" s="285"/>
      <c r="R42" s="285"/>
    </row>
    <row r="43" spans="1:18" ht="12.75" customHeight="1" x14ac:dyDescent="0.2">
      <c r="A43" s="281" t="str">
        <f>A10</f>
        <v>za srpanj 2023. (isplata u kolovozu 2023.)</v>
      </c>
      <c r="B43" s="281"/>
      <c r="C43" s="281"/>
      <c r="D43" s="281"/>
      <c r="E43" s="281"/>
      <c r="F43" s="281"/>
      <c r="G43" s="281"/>
      <c r="H43" s="281"/>
      <c r="I43" s="281"/>
      <c r="J43" s="281" t="str">
        <f>A10</f>
        <v>za srpanj 2023. (isplata u kolovozu 2023.)</v>
      </c>
      <c r="K43" s="281"/>
      <c r="L43" s="281"/>
      <c r="M43" s="281"/>
      <c r="N43" s="281"/>
      <c r="O43" s="281"/>
      <c r="P43" s="281"/>
      <c r="Q43" s="281"/>
      <c r="R43" s="281"/>
    </row>
    <row r="44" spans="1:18" x14ac:dyDescent="0.2">
      <c r="A44" s="18" t="s">
        <v>10</v>
      </c>
      <c r="E44" s="36" t="s">
        <v>11</v>
      </c>
      <c r="J44" s="18" t="s">
        <v>12</v>
      </c>
    </row>
    <row r="45" spans="1:18" ht="12" customHeight="1" x14ac:dyDescent="0.2">
      <c r="A45" s="278" t="s">
        <v>97</v>
      </c>
      <c r="B45" s="282" t="s">
        <v>6</v>
      </c>
      <c r="C45" s="283"/>
      <c r="D45" s="283"/>
      <c r="E45" s="283"/>
      <c r="F45" s="283"/>
      <c r="G45" s="283"/>
      <c r="H45" s="283"/>
      <c r="I45" s="284"/>
      <c r="J45" s="278" t="s">
        <v>97</v>
      </c>
      <c r="K45" s="282" t="s">
        <v>6</v>
      </c>
      <c r="L45" s="283"/>
      <c r="M45" s="283"/>
      <c r="N45" s="283"/>
      <c r="O45" s="283"/>
      <c r="P45" s="283"/>
      <c r="Q45" s="283"/>
      <c r="R45" s="284"/>
    </row>
    <row r="46" spans="1:18" x14ac:dyDescent="0.2">
      <c r="A46" s="279"/>
      <c r="B46" s="282" t="s">
        <v>1</v>
      </c>
      <c r="C46" s="284"/>
      <c r="D46" s="282" t="s">
        <v>7</v>
      </c>
      <c r="E46" s="284"/>
      <c r="F46" s="282" t="s">
        <v>46</v>
      </c>
      <c r="G46" s="284"/>
      <c r="H46" s="282" t="s">
        <v>8</v>
      </c>
      <c r="I46" s="284"/>
      <c r="J46" s="279"/>
      <c r="K46" s="282" t="s">
        <v>1</v>
      </c>
      <c r="L46" s="284"/>
      <c r="M46" s="282" t="s">
        <v>7</v>
      </c>
      <c r="N46" s="284"/>
      <c r="O46" s="282" t="s">
        <v>46</v>
      </c>
      <c r="P46" s="284"/>
      <c r="Q46" s="282" t="s">
        <v>8</v>
      </c>
      <c r="R46" s="284"/>
    </row>
    <row r="47" spans="1:18" ht="39.75" customHeight="1" x14ac:dyDescent="0.2">
      <c r="A47" s="280"/>
      <c r="B47" s="86" t="s">
        <v>13</v>
      </c>
      <c r="C47" s="84" t="s">
        <v>96</v>
      </c>
      <c r="D47" s="87" t="s">
        <v>13</v>
      </c>
      <c r="E47" s="84" t="s">
        <v>96</v>
      </c>
      <c r="F47" s="87" t="s">
        <v>13</v>
      </c>
      <c r="G47" s="84" t="s">
        <v>96</v>
      </c>
      <c r="H47" s="87" t="s">
        <v>14</v>
      </c>
      <c r="I47" s="84" t="s">
        <v>96</v>
      </c>
      <c r="J47" s="280"/>
      <c r="K47" s="86" t="s">
        <v>13</v>
      </c>
      <c r="L47" s="84" t="s">
        <v>96</v>
      </c>
      <c r="M47" s="87" t="s">
        <v>13</v>
      </c>
      <c r="N47" s="84" t="s">
        <v>96</v>
      </c>
      <c r="O47" s="87" t="s">
        <v>13</v>
      </c>
      <c r="P47" s="84" t="s">
        <v>96</v>
      </c>
      <c r="Q47" s="87" t="s">
        <v>14</v>
      </c>
      <c r="R47" s="84" t="s">
        <v>96</v>
      </c>
    </row>
    <row r="48" spans="1:18" s="129" customFormat="1" ht="9" customHeight="1" x14ac:dyDescent="0.2">
      <c r="A48" s="127">
        <v>0</v>
      </c>
      <c r="B48" s="128">
        <v>1</v>
      </c>
      <c r="C48" s="128">
        <v>2</v>
      </c>
      <c r="D48" s="128">
        <v>3</v>
      </c>
      <c r="E48" s="128">
        <v>4</v>
      </c>
      <c r="F48" s="128">
        <v>5</v>
      </c>
      <c r="G48" s="128">
        <v>6</v>
      </c>
      <c r="H48" s="128">
        <v>7</v>
      </c>
      <c r="I48" s="128">
        <v>8</v>
      </c>
      <c r="J48" s="127">
        <v>0</v>
      </c>
      <c r="K48" s="128">
        <v>1</v>
      </c>
      <c r="L48" s="128">
        <v>2</v>
      </c>
      <c r="M48" s="128">
        <v>3</v>
      </c>
      <c r="N48" s="128">
        <v>4</v>
      </c>
      <c r="O48" s="128">
        <v>5</v>
      </c>
      <c r="P48" s="128">
        <v>6</v>
      </c>
      <c r="Q48" s="128">
        <v>7</v>
      </c>
      <c r="R48" s="128">
        <v>8</v>
      </c>
    </row>
    <row r="49" spans="1:19" s="90" customFormat="1" x14ac:dyDescent="0.2">
      <c r="A49" s="106" t="s">
        <v>75</v>
      </c>
      <c r="B49" s="107" t="s">
        <v>98</v>
      </c>
      <c r="C49" s="112" t="s">
        <v>99</v>
      </c>
      <c r="D49" s="109" t="s">
        <v>98</v>
      </c>
      <c r="E49" s="110" t="s">
        <v>99</v>
      </c>
      <c r="F49" s="109" t="s">
        <v>98</v>
      </c>
      <c r="G49" s="113" t="s">
        <v>99</v>
      </c>
      <c r="H49" s="109" t="s">
        <v>98</v>
      </c>
      <c r="I49" s="111" t="s">
        <v>99</v>
      </c>
      <c r="J49" s="106" t="s">
        <v>75</v>
      </c>
      <c r="K49" s="119">
        <v>23</v>
      </c>
      <c r="L49" s="95">
        <v>34.020000000000003</v>
      </c>
      <c r="M49" s="121"/>
      <c r="N49" s="92"/>
      <c r="O49" s="121">
        <v>22</v>
      </c>
      <c r="P49" s="92">
        <v>33.29</v>
      </c>
      <c r="Q49" s="121">
        <v>1</v>
      </c>
      <c r="R49" s="122">
        <v>50.22</v>
      </c>
    </row>
    <row r="50" spans="1:19" s="90" customFormat="1" x14ac:dyDescent="0.2">
      <c r="A50" s="106" t="s">
        <v>76</v>
      </c>
      <c r="B50" s="107">
        <v>14</v>
      </c>
      <c r="C50" s="112">
        <v>117.81</v>
      </c>
      <c r="D50" s="109" t="s">
        <v>98</v>
      </c>
      <c r="E50" s="110" t="s">
        <v>99</v>
      </c>
      <c r="F50" s="109">
        <v>10</v>
      </c>
      <c r="G50" s="110">
        <v>126.26</v>
      </c>
      <c r="H50" s="109">
        <v>4</v>
      </c>
      <c r="I50" s="111">
        <v>96.67</v>
      </c>
      <c r="J50" s="106" t="s">
        <v>76</v>
      </c>
      <c r="K50" s="119">
        <v>90</v>
      </c>
      <c r="L50" s="95">
        <v>110.5</v>
      </c>
      <c r="M50" s="121"/>
      <c r="N50" s="92"/>
      <c r="O50" s="121">
        <v>80</v>
      </c>
      <c r="P50" s="92">
        <v>111.03</v>
      </c>
      <c r="Q50" s="121">
        <v>10</v>
      </c>
      <c r="R50" s="122">
        <v>106.24</v>
      </c>
      <c r="S50" s="123"/>
    </row>
    <row r="51" spans="1:19" s="90" customFormat="1" x14ac:dyDescent="0.2">
      <c r="A51" s="106" t="s">
        <v>77</v>
      </c>
      <c r="B51" s="107">
        <v>43</v>
      </c>
      <c r="C51" s="112">
        <v>173.83</v>
      </c>
      <c r="D51" s="109">
        <v>1</v>
      </c>
      <c r="E51" s="110">
        <v>166.92</v>
      </c>
      <c r="F51" s="109">
        <v>39</v>
      </c>
      <c r="G51" s="110">
        <v>174.51</v>
      </c>
      <c r="H51" s="109">
        <v>3</v>
      </c>
      <c r="I51" s="111">
        <v>167.27</v>
      </c>
      <c r="J51" s="106" t="s">
        <v>77</v>
      </c>
      <c r="K51" s="119">
        <v>181</v>
      </c>
      <c r="L51" s="124">
        <v>174.35</v>
      </c>
      <c r="M51" s="121"/>
      <c r="N51" s="92"/>
      <c r="O51" s="121">
        <v>150</v>
      </c>
      <c r="P51" s="92">
        <v>174.35</v>
      </c>
      <c r="Q51" s="121">
        <v>31</v>
      </c>
      <c r="R51" s="122">
        <v>174.33</v>
      </c>
      <c r="S51" s="123"/>
    </row>
    <row r="52" spans="1:19" s="90" customFormat="1" x14ac:dyDescent="0.2">
      <c r="A52" s="106" t="s">
        <v>78</v>
      </c>
      <c r="B52" s="107">
        <v>222</v>
      </c>
      <c r="C52" s="112">
        <v>242.71</v>
      </c>
      <c r="D52" s="109">
        <v>108</v>
      </c>
      <c r="E52" s="110">
        <v>244.35</v>
      </c>
      <c r="F52" s="109">
        <v>105</v>
      </c>
      <c r="G52" s="110">
        <v>241.01</v>
      </c>
      <c r="H52" s="109">
        <v>9</v>
      </c>
      <c r="I52" s="111">
        <v>242.77</v>
      </c>
      <c r="J52" s="106" t="s">
        <v>78</v>
      </c>
      <c r="K52" s="119">
        <v>325</v>
      </c>
      <c r="L52" s="124">
        <v>243.27</v>
      </c>
      <c r="M52" s="121"/>
      <c r="N52" s="92"/>
      <c r="O52" s="121">
        <v>272</v>
      </c>
      <c r="P52" s="92">
        <v>244.88</v>
      </c>
      <c r="Q52" s="121">
        <v>53</v>
      </c>
      <c r="R52" s="122">
        <v>235.02</v>
      </c>
      <c r="S52" s="123"/>
    </row>
    <row r="53" spans="1:19" s="90" customFormat="1" x14ac:dyDescent="0.2">
      <c r="A53" s="106" t="s">
        <v>79</v>
      </c>
      <c r="B53" s="107">
        <v>426</v>
      </c>
      <c r="C53" s="112">
        <v>305.85000000000002</v>
      </c>
      <c r="D53" s="109">
        <v>131</v>
      </c>
      <c r="E53" s="110">
        <v>299.86</v>
      </c>
      <c r="F53" s="109">
        <v>266</v>
      </c>
      <c r="G53" s="110">
        <v>308.62</v>
      </c>
      <c r="H53" s="109">
        <v>29</v>
      </c>
      <c r="I53" s="111">
        <v>307.45999999999998</v>
      </c>
      <c r="J53" s="106" t="s">
        <v>79</v>
      </c>
      <c r="K53" s="119">
        <v>694</v>
      </c>
      <c r="L53" s="124">
        <v>308.60000000000002</v>
      </c>
      <c r="M53" s="121"/>
      <c r="N53" s="92"/>
      <c r="O53" s="121">
        <v>530</v>
      </c>
      <c r="P53" s="92">
        <v>309.76</v>
      </c>
      <c r="Q53" s="121">
        <v>164</v>
      </c>
      <c r="R53" s="122">
        <v>304.83999999999997</v>
      </c>
      <c r="S53" s="123"/>
    </row>
    <row r="54" spans="1:19" s="90" customFormat="1" x14ac:dyDescent="0.2">
      <c r="A54" s="106" t="s">
        <v>80</v>
      </c>
      <c r="B54" s="107">
        <v>470</v>
      </c>
      <c r="C54" s="112">
        <v>371.19</v>
      </c>
      <c r="D54" s="109">
        <v>56</v>
      </c>
      <c r="E54" s="110">
        <v>367.87</v>
      </c>
      <c r="F54" s="109">
        <v>375</v>
      </c>
      <c r="G54" s="110">
        <v>371.19</v>
      </c>
      <c r="H54" s="109">
        <v>39</v>
      </c>
      <c r="I54" s="111">
        <v>376.02</v>
      </c>
      <c r="J54" s="106" t="s">
        <v>80</v>
      </c>
      <c r="K54" s="119">
        <v>706</v>
      </c>
      <c r="L54" s="124">
        <v>370.84</v>
      </c>
      <c r="M54" s="121"/>
      <c r="N54" s="92"/>
      <c r="O54" s="121">
        <v>643</v>
      </c>
      <c r="P54" s="92">
        <v>371.11</v>
      </c>
      <c r="Q54" s="121">
        <v>63</v>
      </c>
      <c r="R54" s="122">
        <v>368.09</v>
      </c>
      <c r="S54" s="123"/>
    </row>
    <row r="55" spans="1:19" s="90" customFormat="1" x14ac:dyDescent="0.2">
      <c r="A55" s="106" t="s">
        <v>81</v>
      </c>
      <c r="B55" s="107">
        <v>1873</v>
      </c>
      <c r="C55" s="112">
        <v>449.41</v>
      </c>
      <c r="D55" s="109">
        <v>501</v>
      </c>
      <c r="E55" s="110">
        <v>454.85</v>
      </c>
      <c r="F55" s="109">
        <v>1236</v>
      </c>
      <c r="G55" s="110">
        <v>447.73</v>
      </c>
      <c r="H55" s="109">
        <v>136</v>
      </c>
      <c r="I55" s="111">
        <v>444.67</v>
      </c>
      <c r="J55" s="106" t="s">
        <v>81</v>
      </c>
      <c r="K55" s="119">
        <v>1252</v>
      </c>
      <c r="L55" s="124">
        <v>437.18</v>
      </c>
      <c r="M55" s="121"/>
      <c r="N55" s="92"/>
      <c r="O55" s="121">
        <v>1093</v>
      </c>
      <c r="P55" s="92">
        <v>435.75</v>
      </c>
      <c r="Q55" s="121">
        <v>159</v>
      </c>
      <c r="R55" s="122">
        <v>446.99</v>
      </c>
      <c r="S55" s="123"/>
    </row>
    <row r="56" spans="1:19" s="90" customFormat="1" x14ac:dyDescent="0.2">
      <c r="A56" s="106" t="s">
        <v>82</v>
      </c>
      <c r="B56" s="107">
        <v>2547</v>
      </c>
      <c r="C56" s="112">
        <v>507.35</v>
      </c>
      <c r="D56" s="109">
        <v>847</v>
      </c>
      <c r="E56" s="110">
        <v>508</v>
      </c>
      <c r="F56" s="109">
        <v>1503</v>
      </c>
      <c r="G56" s="110">
        <v>506.87</v>
      </c>
      <c r="H56" s="109">
        <v>197</v>
      </c>
      <c r="I56" s="111">
        <v>508.29</v>
      </c>
      <c r="J56" s="106" t="s">
        <v>82</v>
      </c>
      <c r="K56" s="119">
        <v>589</v>
      </c>
      <c r="L56" s="124">
        <v>507.27</v>
      </c>
      <c r="M56" s="121"/>
      <c r="N56" s="92"/>
      <c r="O56" s="121">
        <v>465</v>
      </c>
      <c r="P56" s="92">
        <v>505.48</v>
      </c>
      <c r="Q56" s="121">
        <v>124</v>
      </c>
      <c r="R56" s="122">
        <v>513.98</v>
      </c>
      <c r="S56" s="123"/>
    </row>
    <row r="57" spans="1:19" s="90" customFormat="1" x14ac:dyDescent="0.2">
      <c r="A57" s="106" t="s">
        <v>83</v>
      </c>
      <c r="B57" s="107">
        <v>2423</v>
      </c>
      <c r="C57" s="112">
        <v>565.23</v>
      </c>
      <c r="D57" s="109">
        <v>904</v>
      </c>
      <c r="E57" s="110">
        <v>567.25</v>
      </c>
      <c r="F57" s="109">
        <v>1411</v>
      </c>
      <c r="G57" s="110">
        <v>563.46</v>
      </c>
      <c r="H57" s="109">
        <v>108</v>
      </c>
      <c r="I57" s="111">
        <v>571.37</v>
      </c>
      <c r="J57" s="106" t="s">
        <v>83</v>
      </c>
      <c r="K57" s="119">
        <v>335</v>
      </c>
      <c r="L57" s="124">
        <v>566.91999999999996</v>
      </c>
      <c r="M57" s="121"/>
      <c r="N57" s="92"/>
      <c r="O57" s="121">
        <v>270</v>
      </c>
      <c r="P57" s="92">
        <v>565.96</v>
      </c>
      <c r="Q57" s="121">
        <v>65</v>
      </c>
      <c r="R57" s="122">
        <v>570.91</v>
      </c>
      <c r="S57" s="123"/>
    </row>
    <row r="58" spans="1:19" s="90" customFormat="1" x14ac:dyDescent="0.2">
      <c r="A58" s="106" t="s">
        <v>84</v>
      </c>
      <c r="B58" s="107">
        <v>2710</v>
      </c>
      <c r="C58" s="112">
        <v>632.79</v>
      </c>
      <c r="D58" s="109">
        <v>1126</v>
      </c>
      <c r="E58" s="110">
        <v>629.16</v>
      </c>
      <c r="F58" s="109">
        <v>1386</v>
      </c>
      <c r="G58" s="110">
        <v>635.55999999999995</v>
      </c>
      <c r="H58" s="109">
        <v>198</v>
      </c>
      <c r="I58" s="111">
        <v>634.03</v>
      </c>
      <c r="J58" s="106" t="s">
        <v>84</v>
      </c>
      <c r="K58" s="119">
        <v>723</v>
      </c>
      <c r="L58" s="124">
        <v>637.04</v>
      </c>
      <c r="M58" s="121"/>
      <c r="N58" s="92"/>
      <c r="O58" s="121">
        <v>557</v>
      </c>
      <c r="P58" s="92">
        <v>639.05999999999995</v>
      </c>
      <c r="Q58" s="121">
        <v>166</v>
      </c>
      <c r="R58" s="122">
        <v>630.27</v>
      </c>
      <c r="S58" s="123"/>
    </row>
    <row r="59" spans="1:19" s="90" customFormat="1" x14ac:dyDescent="0.2">
      <c r="A59" s="106" t="s">
        <v>85</v>
      </c>
      <c r="B59" s="107">
        <v>2512</v>
      </c>
      <c r="C59" s="112">
        <v>727.71</v>
      </c>
      <c r="D59" s="109">
        <v>1203</v>
      </c>
      <c r="E59" s="110">
        <v>732.33</v>
      </c>
      <c r="F59" s="109">
        <v>1083</v>
      </c>
      <c r="G59" s="110">
        <v>723.14</v>
      </c>
      <c r="H59" s="109">
        <v>226</v>
      </c>
      <c r="I59" s="111">
        <v>725.03</v>
      </c>
      <c r="J59" s="106" t="s">
        <v>85</v>
      </c>
      <c r="K59" s="119">
        <v>748</v>
      </c>
      <c r="L59" s="95">
        <v>731.81</v>
      </c>
      <c r="M59" s="121"/>
      <c r="N59" s="92"/>
      <c r="O59" s="121">
        <v>622</v>
      </c>
      <c r="P59" s="92">
        <v>731.6</v>
      </c>
      <c r="Q59" s="121">
        <v>126</v>
      </c>
      <c r="R59" s="122">
        <v>732.82</v>
      </c>
      <c r="S59" s="123"/>
    </row>
    <row r="60" spans="1:19" s="90" customFormat="1" x14ac:dyDescent="0.2">
      <c r="A60" s="106" t="s">
        <v>86</v>
      </c>
      <c r="B60" s="107">
        <v>1343</v>
      </c>
      <c r="C60" s="108">
        <v>855.12</v>
      </c>
      <c r="D60" s="109">
        <v>853</v>
      </c>
      <c r="E60" s="110">
        <v>855.63</v>
      </c>
      <c r="F60" s="109">
        <v>340</v>
      </c>
      <c r="G60" s="110">
        <v>853.61</v>
      </c>
      <c r="H60" s="109">
        <v>150</v>
      </c>
      <c r="I60" s="111">
        <v>855.6</v>
      </c>
      <c r="J60" s="106" t="s">
        <v>86</v>
      </c>
      <c r="K60" s="119">
        <v>514</v>
      </c>
      <c r="L60" s="95">
        <v>848.34</v>
      </c>
      <c r="M60" s="121"/>
      <c r="N60" s="92"/>
      <c r="O60" s="121">
        <v>437</v>
      </c>
      <c r="P60" s="92">
        <v>845.78</v>
      </c>
      <c r="Q60" s="121">
        <v>77</v>
      </c>
      <c r="R60" s="122">
        <v>862.83</v>
      </c>
      <c r="S60" s="123"/>
    </row>
    <row r="61" spans="1:19" s="90" customFormat="1" x14ac:dyDescent="0.2">
      <c r="A61" s="106" t="s">
        <v>87</v>
      </c>
      <c r="B61" s="107">
        <v>681</v>
      </c>
      <c r="C61" s="108">
        <v>994.84</v>
      </c>
      <c r="D61" s="109">
        <v>541</v>
      </c>
      <c r="E61" s="110">
        <v>996.11</v>
      </c>
      <c r="F61" s="109">
        <v>79</v>
      </c>
      <c r="G61" s="110">
        <v>988.64</v>
      </c>
      <c r="H61" s="109">
        <v>61</v>
      </c>
      <c r="I61" s="111">
        <v>991.62</v>
      </c>
      <c r="J61" s="106" t="s">
        <v>87</v>
      </c>
      <c r="K61" s="119">
        <v>277</v>
      </c>
      <c r="L61" s="95">
        <v>994.55</v>
      </c>
      <c r="M61" s="121"/>
      <c r="N61" s="92"/>
      <c r="O61" s="121">
        <v>253</v>
      </c>
      <c r="P61" s="92">
        <v>993.98</v>
      </c>
      <c r="Q61" s="121">
        <v>24</v>
      </c>
      <c r="R61" s="122">
        <v>1000.64</v>
      </c>
      <c r="S61" s="123"/>
    </row>
    <row r="62" spans="1:19" s="90" customFormat="1" x14ac:dyDescent="0.2">
      <c r="A62" s="106" t="s">
        <v>88</v>
      </c>
      <c r="B62" s="107">
        <v>796</v>
      </c>
      <c r="C62" s="108">
        <v>1293.58</v>
      </c>
      <c r="D62" s="109">
        <v>578</v>
      </c>
      <c r="E62" s="110">
        <v>1286.72</v>
      </c>
      <c r="F62" s="109">
        <v>133</v>
      </c>
      <c r="G62" s="110">
        <v>1324.65</v>
      </c>
      <c r="H62" s="109">
        <v>85</v>
      </c>
      <c r="I62" s="111">
        <v>1291.6099999999999</v>
      </c>
      <c r="J62" s="106" t="s">
        <v>88</v>
      </c>
      <c r="K62" s="119">
        <v>273</v>
      </c>
      <c r="L62" s="95">
        <v>1234.8800000000001</v>
      </c>
      <c r="M62" s="121"/>
      <c r="N62" s="92"/>
      <c r="O62" s="121">
        <v>246</v>
      </c>
      <c r="P62" s="92">
        <v>1237.3599999999999</v>
      </c>
      <c r="Q62" s="121">
        <v>27</v>
      </c>
      <c r="R62" s="122">
        <v>1212.29</v>
      </c>
      <c r="S62" s="123"/>
    </row>
    <row r="63" spans="1:19" s="90" customFormat="1" x14ac:dyDescent="0.2">
      <c r="A63" s="116" t="s">
        <v>1</v>
      </c>
      <c r="B63" s="117">
        <v>16060</v>
      </c>
      <c r="C63" s="118">
        <v>639.46</v>
      </c>
      <c r="D63" s="117">
        <v>6849</v>
      </c>
      <c r="E63" s="118">
        <v>709.49</v>
      </c>
      <c r="F63" s="117">
        <v>7966</v>
      </c>
      <c r="G63" s="118">
        <v>574.12</v>
      </c>
      <c r="H63" s="117">
        <v>1245</v>
      </c>
      <c r="I63" s="118">
        <v>672.27</v>
      </c>
      <c r="J63" s="116" t="s">
        <v>1</v>
      </c>
      <c r="K63" s="125">
        <v>6730</v>
      </c>
      <c r="L63" s="126">
        <v>548.29</v>
      </c>
      <c r="M63" s="125"/>
      <c r="N63" s="126"/>
      <c r="O63" s="125">
        <v>5640</v>
      </c>
      <c r="P63" s="126">
        <v>550.66999999999996</v>
      </c>
      <c r="Q63" s="125">
        <v>1090</v>
      </c>
      <c r="R63" s="126">
        <v>535.98</v>
      </c>
      <c r="S63" s="123"/>
    </row>
    <row r="64" spans="1:19" s="22" customFormat="1" ht="0.75" customHeight="1" x14ac:dyDescent="0.2">
      <c r="A64" s="61"/>
      <c r="B64" s="21"/>
      <c r="C64" s="9"/>
      <c r="D64" s="9"/>
      <c r="E64" s="47"/>
      <c r="F64" s="23"/>
      <c r="G64" s="11"/>
      <c r="H64" s="23"/>
      <c r="I64" s="11"/>
      <c r="J64" s="61"/>
      <c r="K64" s="21"/>
      <c r="L64" s="9"/>
      <c r="M64" s="9"/>
      <c r="N64" s="47"/>
      <c r="O64" s="23"/>
      <c r="P64" s="11"/>
      <c r="Q64" s="23"/>
      <c r="R64" s="11"/>
    </row>
    <row r="65" spans="1:18" s="22" customFormat="1" ht="18.75" customHeight="1" x14ac:dyDescent="0.2">
      <c r="A65" s="276"/>
      <c r="B65" s="276"/>
      <c r="C65" s="276"/>
      <c r="D65" s="276"/>
      <c r="E65" s="276"/>
      <c r="F65" s="276"/>
      <c r="G65" s="276"/>
      <c r="H65" s="133"/>
      <c r="I65" s="133"/>
      <c r="J65" s="277"/>
      <c r="K65" s="277"/>
      <c r="L65" s="277"/>
      <c r="M65" s="277"/>
      <c r="N65" s="277"/>
      <c r="O65" s="277"/>
      <c r="P65" s="277"/>
      <c r="Q65" s="23"/>
      <c r="R65" s="11"/>
    </row>
    <row r="66" spans="1:18" ht="10.5" customHeight="1" x14ac:dyDescent="0.2">
      <c r="A66" s="96"/>
      <c r="B66" s="2"/>
      <c r="C66" s="45"/>
      <c r="D66" s="2"/>
      <c r="E66" s="45"/>
      <c r="F66" s="2"/>
      <c r="G66" s="45"/>
      <c r="H66" s="2"/>
      <c r="I66" s="45"/>
      <c r="J66" s="96"/>
      <c r="K66" s="2"/>
      <c r="L66" s="45"/>
      <c r="M66" s="2"/>
      <c r="N66" s="45"/>
      <c r="O66" s="2"/>
      <c r="P66" s="45"/>
      <c r="Q66" s="2"/>
      <c r="R66" s="45"/>
    </row>
    <row r="67" spans="1:18" ht="7.5" customHeight="1" x14ac:dyDescent="0.2">
      <c r="A67" s="96"/>
      <c r="B67" s="19"/>
      <c r="C67" s="20"/>
      <c r="D67" s="19"/>
      <c r="E67" s="20"/>
      <c r="F67" s="19"/>
      <c r="G67" s="20"/>
      <c r="H67" s="19"/>
      <c r="I67" s="20"/>
      <c r="J67" s="96"/>
      <c r="K67" s="6"/>
      <c r="L67" s="46"/>
      <c r="M67" s="6"/>
      <c r="N67" s="46"/>
      <c r="O67" s="6"/>
      <c r="P67" s="46"/>
      <c r="Q67" s="6"/>
      <c r="R67" s="46"/>
    </row>
    <row r="68" spans="1:18" ht="10.5" customHeight="1" x14ac:dyDescent="0.2">
      <c r="A68" s="60"/>
      <c r="B68" s="6"/>
      <c r="C68" s="46"/>
      <c r="D68" s="6"/>
      <c r="E68" s="46"/>
      <c r="F68" s="6"/>
      <c r="G68" s="46"/>
      <c r="H68" s="6"/>
      <c r="I68" s="46"/>
      <c r="J68" s="60"/>
      <c r="K68" s="6"/>
      <c r="L68" s="46"/>
      <c r="M68" s="6"/>
      <c r="N68" s="46"/>
      <c r="O68" s="6"/>
      <c r="P68" s="46"/>
      <c r="Q68" s="6"/>
      <c r="R68" s="46"/>
    </row>
    <row r="69" spans="1:18" x14ac:dyDescent="0.2">
      <c r="A69" s="290"/>
      <c r="B69" s="290"/>
      <c r="C69" s="290"/>
      <c r="D69" s="290"/>
      <c r="E69" s="290"/>
      <c r="F69" s="290"/>
      <c r="G69" s="290"/>
      <c r="H69" s="6"/>
      <c r="I69" s="46"/>
      <c r="J69" s="290"/>
      <c r="K69" s="290"/>
      <c r="L69" s="290"/>
      <c r="M69" s="290"/>
      <c r="N69" s="290"/>
      <c r="O69" s="290"/>
      <c r="P69" s="290"/>
      <c r="Q69" s="6"/>
      <c r="R69" s="46"/>
    </row>
    <row r="70" spans="1:18" ht="8.25" customHeight="1" x14ac:dyDescent="0.2">
      <c r="A70" s="290"/>
      <c r="B70" s="290"/>
      <c r="C70" s="290"/>
      <c r="D70" s="290"/>
      <c r="E70" s="290"/>
      <c r="F70" s="290"/>
      <c r="G70" s="290"/>
      <c r="H70" s="6"/>
      <c r="I70" s="46"/>
      <c r="J70" s="290"/>
      <c r="K70" s="290"/>
      <c r="L70" s="290"/>
      <c r="M70" s="290"/>
      <c r="N70" s="290"/>
      <c r="O70" s="290"/>
      <c r="P70" s="290"/>
      <c r="Q70" s="6"/>
      <c r="R70" s="46"/>
    </row>
    <row r="71" spans="1:18" x14ac:dyDescent="0.2">
      <c r="A71" s="6"/>
      <c r="B71" s="6"/>
      <c r="C71" s="46"/>
      <c r="D71" s="6"/>
      <c r="E71" s="46"/>
      <c r="F71" s="6"/>
      <c r="G71" s="46"/>
      <c r="H71" s="6"/>
      <c r="I71" s="46"/>
      <c r="J71" s="6"/>
      <c r="K71" s="6"/>
      <c r="L71" s="46"/>
      <c r="M71" s="6"/>
      <c r="N71" s="46"/>
      <c r="O71" s="6"/>
      <c r="P71" s="46"/>
      <c r="Q71" s="6"/>
      <c r="R71" s="46"/>
    </row>
    <row r="72" spans="1:18" x14ac:dyDescent="0.2">
      <c r="A72" s="6"/>
      <c r="B72" s="6"/>
      <c r="C72" s="46"/>
      <c r="D72" s="6"/>
      <c r="E72" s="46"/>
      <c r="F72" s="6"/>
      <c r="G72" s="46"/>
      <c r="H72" s="6"/>
      <c r="I72" s="46"/>
      <c r="J72" s="6"/>
      <c r="K72" s="6"/>
      <c r="L72" s="46"/>
      <c r="M72" s="6"/>
      <c r="N72" s="46"/>
      <c r="O72" s="6"/>
      <c r="P72" s="46"/>
      <c r="Q72" s="6"/>
      <c r="R72" s="46"/>
    </row>
    <row r="73" spans="1:18" x14ac:dyDescent="0.2">
      <c r="A73" s="6"/>
      <c r="B73" s="6"/>
      <c r="C73" s="46"/>
      <c r="D73" s="6"/>
      <c r="E73" s="46"/>
      <c r="F73" s="6"/>
      <c r="G73" s="46"/>
      <c r="H73" s="6"/>
      <c r="I73" s="46"/>
      <c r="J73" s="6"/>
      <c r="K73" s="6"/>
      <c r="L73" s="46"/>
      <c r="M73" s="6"/>
      <c r="N73" s="46"/>
      <c r="O73" s="6"/>
      <c r="P73" s="46"/>
      <c r="Q73" s="6"/>
      <c r="R73" s="46"/>
    </row>
    <row r="74" spans="1:18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18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18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18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</sheetData>
  <mergeCells count="52">
    <mergeCell ref="A69:G70"/>
    <mergeCell ref="J69:P70"/>
    <mergeCell ref="A36:G37"/>
    <mergeCell ref="J36:P37"/>
    <mergeCell ref="A6:I6"/>
    <mergeCell ref="J6:R6"/>
    <mergeCell ref="A7:I7"/>
    <mergeCell ref="J7:R7"/>
    <mergeCell ref="A8:I8"/>
    <mergeCell ref="J8:R8"/>
    <mergeCell ref="A38:I38"/>
    <mergeCell ref="J38:R38"/>
    <mergeCell ref="J9:R9"/>
    <mergeCell ref="A10:I10"/>
    <mergeCell ref="J11:R11"/>
    <mergeCell ref="B13:I13"/>
    <mergeCell ref="A32:G32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M46:N46"/>
    <mergeCell ref="O46:P46"/>
    <mergeCell ref="Q46:R46"/>
    <mergeCell ref="J42:R42"/>
    <mergeCell ref="A39:I39"/>
    <mergeCell ref="J39:R39"/>
    <mergeCell ref="A40:I40"/>
    <mergeCell ref="J40:R40"/>
    <mergeCell ref="A41:I41"/>
    <mergeCell ref="J41:R41"/>
    <mergeCell ref="A65:G65"/>
    <mergeCell ref="J65:P65"/>
    <mergeCell ref="J32:P32"/>
    <mergeCell ref="J13:J15"/>
    <mergeCell ref="A45:A47"/>
    <mergeCell ref="J45:J47"/>
    <mergeCell ref="A43:I43"/>
    <mergeCell ref="J43:R43"/>
    <mergeCell ref="B45:I45"/>
    <mergeCell ref="K45:R45"/>
    <mergeCell ref="B46:C46"/>
    <mergeCell ref="D46:E46"/>
    <mergeCell ref="F46:G46"/>
    <mergeCell ref="H46:I46"/>
    <mergeCell ref="K46:L46"/>
    <mergeCell ref="A13:A15"/>
  </mergeCells>
  <pageMargins left="0.59055118110236227" right="0.39370078740157483" top="0.39370078740157483" bottom="0.19685039370078741" header="0.31496062992125984" footer="0.31496062992125984"/>
  <pageSetup paperSize="9" scale="9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4.25" customHeight="1" x14ac:dyDescent="0.2"/>
    <row r="6" spans="1:23" ht="12.75" x14ac:dyDescent="0.2">
      <c r="A6" s="285" t="s">
        <v>16</v>
      </c>
      <c r="B6" s="285"/>
      <c r="C6" s="285"/>
      <c r="D6" s="285"/>
      <c r="E6" s="285"/>
      <c r="F6" s="285"/>
      <c r="G6" s="285"/>
      <c r="H6" s="285"/>
      <c r="I6" s="285"/>
      <c r="J6" s="285" t="s">
        <v>17</v>
      </c>
      <c r="K6" s="285"/>
      <c r="L6" s="285"/>
      <c r="M6" s="285"/>
      <c r="N6" s="285"/>
      <c r="O6" s="285"/>
      <c r="P6" s="285"/>
      <c r="Q6" s="285"/>
      <c r="R6" s="285"/>
    </row>
    <row r="7" spans="1:23" ht="12.75" x14ac:dyDescent="0.2">
      <c r="A7" s="285" t="s">
        <v>15</v>
      </c>
      <c r="B7" s="285"/>
      <c r="C7" s="285"/>
      <c r="D7" s="285"/>
      <c r="E7" s="285"/>
      <c r="F7" s="285"/>
      <c r="G7" s="285"/>
      <c r="H7" s="285"/>
      <c r="I7" s="285"/>
      <c r="J7" s="285" t="s">
        <v>15</v>
      </c>
      <c r="K7" s="285"/>
      <c r="L7" s="285"/>
      <c r="M7" s="285"/>
      <c r="N7" s="285"/>
      <c r="O7" s="285"/>
      <c r="P7" s="285"/>
      <c r="Q7" s="285"/>
      <c r="R7" s="285"/>
    </row>
    <row r="8" spans="1:23" ht="12.75" x14ac:dyDescent="0.2">
      <c r="A8" s="291" t="s">
        <v>44</v>
      </c>
      <c r="B8" s="291"/>
      <c r="C8" s="291"/>
      <c r="D8" s="291"/>
      <c r="E8" s="291"/>
      <c r="F8" s="291"/>
      <c r="G8" s="291"/>
      <c r="H8" s="291"/>
      <c r="I8" s="291"/>
      <c r="J8" s="285" t="s">
        <v>42</v>
      </c>
      <c r="K8" s="285"/>
      <c r="L8" s="285"/>
      <c r="M8" s="285"/>
      <c r="N8" s="285"/>
      <c r="O8" s="285"/>
      <c r="P8" s="285"/>
      <c r="Q8" s="285"/>
      <c r="R8" s="285"/>
    </row>
    <row r="9" spans="1:23" ht="12.75" x14ac:dyDescent="0.2">
      <c r="A9" s="291" t="s">
        <v>48</v>
      </c>
      <c r="B9" s="291"/>
      <c r="C9" s="291"/>
      <c r="D9" s="291"/>
      <c r="E9" s="291"/>
      <c r="F9" s="291"/>
      <c r="G9" s="291"/>
      <c r="H9" s="291"/>
      <c r="I9" s="291"/>
      <c r="J9" s="285" t="s">
        <v>45</v>
      </c>
      <c r="K9" s="285"/>
      <c r="L9" s="285"/>
      <c r="M9" s="285"/>
      <c r="N9" s="285"/>
      <c r="O9" s="285"/>
      <c r="P9" s="285"/>
      <c r="Q9" s="285"/>
      <c r="R9" s="285"/>
    </row>
    <row r="10" spans="1:23" ht="12.75" x14ac:dyDescent="0.2">
      <c r="A10" s="281" t="str">
        <f>'u KOLOVOZ 2023.-prema svotama'!A10:I10</f>
        <v>za srpanj 2023. (isplata u kolovozu 2023.)</v>
      </c>
      <c r="B10" s="281"/>
      <c r="C10" s="281"/>
      <c r="D10" s="281"/>
      <c r="E10" s="281"/>
      <c r="F10" s="281"/>
      <c r="G10" s="281"/>
      <c r="H10" s="281"/>
      <c r="I10" s="281"/>
      <c r="J10" s="291" t="s">
        <v>48</v>
      </c>
      <c r="K10" s="291"/>
      <c r="L10" s="291"/>
      <c r="M10" s="291"/>
      <c r="N10" s="291"/>
      <c r="O10" s="291"/>
      <c r="P10" s="291"/>
      <c r="Q10" s="291"/>
      <c r="R10" s="291"/>
    </row>
    <row r="11" spans="1:23" ht="12" customHeight="1" x14ac:dyDescent="0.2">
      <c r="J11" s="281" t="str">
        <f>A10</f>
        <v>za srpanj 2023. (isplata u kolovozu 2023.)</v>
      </c>
      <c r="K11" s="281"/>
      <c r="L11" s="281"/>
      <c r="M11" s="281"/>
      <c r="N11" s="281"/>
      <c r="O11" s="281"/>
      <c r="P11" s="281"/>
      <c r="Q11" s="281"/>
      <c r="R11" s="281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78" t="s">
        <v>97</v>
      </c>
      <c r="B13" s="287" t="s">
        <v>6</v>
      </c>
      <c r="C13" s="288"/>
      <c r="D13" s="288"/>
      <c r="E13" s="288"/>
      <c r="F13" s="288"/>
      <c r="G13" s="288"/>
      <c r="H13" s="288"/>
      <c r="I13" s="289"/>
      <c r="J13" s="278" t="s">
        <v>97</v>
      </c>
      <c r="K13" s="287" t="s">
        <v>6</v>
      </c>
      <c r="L13" s="288"/>
      <c r="M13" s="288"/>
      <c r="N13" s="288"/>
      <c r="O13" s="288"/>
      <c r="P13" s="288"/>
      <c r="Q13" s="288"/>
      <c r="R13" s="289"/>
    </row>
    <row r="14" spans="1:23" x14ac:dyDescent="0.2">
      <c r="A14" s="279"/>
      <c r="B14" s="287" t="s">
        <v>1</v>
      </c>
      <c r="C14" s="289"/>
      <c r="D14" s="287" t="s">
        <v>7</v>
      </c>
      <c r="E14" s="289"/>
      <c r="F14" s="287" t="s">
        <v>46</v>
      </c>
      <c r="G14" s="289"/>
      <c r="H14" s="287" t="s">
        <v>8</v>
      </c>
      <c r="I14" s="289"/>
      <c r="J14" s="279"/>
      <c r="K14" s="287" t="s">
        <v>1</v>
      </c>
      <c r="L14" s="289"/>
      <c r="M14" s="287" t="s">
        <v>74</v>
      </c>
      <c r="N14" s="289"/>
      <c r="O14" s="287" t="s">
        <v>46</v>
      </c>
      <c r="P14" s="289"/>
      <c r="Q14" s="287" t="s">
        <v>8</v>
      </c>
      <c r="R14" s="289"/>
    </row>
    <row r="15" spans="1:23" ht="30.75" customHeight="1" x14ac:dyDescent="0.2">
      <c r="A15" s="280"/>
      <c r="B15" s="83" t="s">
        <v>13</v>
      </c>
      <c r="C15" s="84" t="s">
        <v>96</v>
      </c>
      <c r="D15" s="85" t="s">
        <v>13</v>
      </c>
      <c r="E15" s="84" t="s">
        <v>96</v>
      </c>
      <c r="F15" s="85" t="s">
        <v>13</v>
      </c>
      <c r="G15" s="84" t="s">
        <v>96</v>
      </c>
      <c r="H15" s="85" t="s">
        <v>14</v>
      </c>
      <c r="I15" s="84" t="s">
        <v>96</v>
      </c>
      <c r="J15" s="280"/>
      <c r="K15" s="83" t="s">
        <v>13</v>
      </c>
      <c r="L15" s="84" t="s">
        <v>96</v>
      </c>
      <c r="M15" s="85" t="s">
        <v>13</v>
      </c>
      <c r="N15" s="84" t="s">
        <v>96</v>
      </c>
      <c r="O15" s="85" t="s">
        <v>13</v>
      </c>
      <c r="P15" s="84" t="s">
        <v>96</v>
      </c>
      <c r="Q15" s="85" t="s">
        <v>14</v>
      </c>
      <c r="R15" s="84" t="s">
        <v>96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75</v>
      </c>
      <c r="B17" s="107">
        <v>2491</v>
      </c>
      <c r="C17" s="108">
        <v>47.61</v>
      </c>
      <c r="D17" s="109">
        <v>856</v>
      </c>
      <c r="E17" s="110">
        <v>44.73</v>
      </c>
      <c r="F17" s="109">
        <v>1222</v>
      </c>
      <c r="G17" s="110">
        <v>49.95</v>
      </c>
      <c r="H17" s="109">
        <v>413</v>
      </c>
      <c r="I17" s="111">
        <v>46.68</v>
      </c>
      <c r="J17" s="106" t="s">
        <v>75</v>
      </c>
      <c r="K17" s="107" t="s">
        <v>98</v>
      </c>
      <c r="L17" s="112" t="s">
        <v>99</v>
      </c>
      <c r="M17" s="109" t="s">
        <v>98</v>
      </c>
      <c r="N17" s="110" t="s">
        <v>99</v>
      </c>
      <c r="O17" s="109" t="s">
        <v>98</v>
      </c>
      <c r="P17" s="113" t="s">
        <v>99</v>
      </c>
      <c r="Q17" s="109" t="s">
        <v>98</v>
      </c>
      <c r="R17" s="111" t="s">
        <v>99</v>
      </c>
      <c r="W17" s="97"/>
    </row>
    <row r="18" spans="1:23" s="90" customFormat="1" x14ac:dyDescent="0.2">
      <c r="A18" s="106" t="s">
        <v>76</v>
      </c>
      <c r="B18" s="107">
        <v>10796</v>
      </c>
      <c r="C18" s="112">
        <v>117.34</v>
      </c>
      <c r="D18" s="109">
        <v>4452</v>
      </c>
      <c r="E18" s="110">
        <v>118.43</v>
      </c>
      <c r="F18" s="109">
        <v>2232</v>
      </c>
      <c r="G18" s="110">
        <v>111.57</v>
      </c>
      <c r="H18" s="109">
        <v>4112</v>
      </c>
      <c r="I18" s="111">
        <v>119.31</v>
      </c>
      <c r="J18" s="106" t="s">
        <v>76</v>
      </c>
      <c r="K18" s="107">
        <v>5</v>
      </c>
      <c r="L18" s="112">
        <v>124.61</v>
      </c>
      <c r="M18" s="109" t="s">
        <v>98</v>
      </c>
      <c r="N18" s="110" t="s">
        <v>99</v>
      </c>
      <c r="O18" s="109">
        <v>5</v>
      </c>
      <c r="P18" s="110">
        <v>124.61</v>
      </c>
      <c r="Q18" s="109" t="s">
        <v>98</v>
      </c>
      <c r="R18" s="111" t="s">
        <v>99</v>
      </c>
      <c r="W18" s="131">
        <f>C31-'u KOLOVOZU 2023.'!F21</f>
        <v>0</v>
      </c>
    </row>
    <row r="19" spans="1:23" s="90" customFormat="1" x14ac:dyDescent="0.2">
      <c r="A19" s="106" t="s">
        <v>77</v>
      </c>
      <c r="B19" s="107">
        <v>46794</v>
      </c>
      <c r="C19" s="112">
        <v>176.08</v>
      </c>
      <c r="D19" s="109">
        <v>24218</v>
      </c>
      <c r="E19" s="110">
        <v>175.95</v>
      </c>
      <c r="F19" s="109">
        <v>5940</v>
      </c>
      <c r="G19" s="110">
        <v>173.93</v>
      </c>
      <c r="H19" s="109">
        <v>16636</v>
      </c>
      <c r="I19" s="111">
        <v>177.05</v>
      </c>
      <c r="J19" s="106" t="s">
        <v>77</v>
      </c>
      <c r="K19" s="107">
        <v>30</v>
      </c>
      <c r="L19" s="112">
        <v>171.85</v>
      </c>
      <c r="M19" s="109">
        <v>2</v>
      </c>
      <c r="N19" s="110">
        <v>143.68</v>
      </c>
      <c r="O19" s="109">
        <v>26</v>
      </c>
      <c r="P19" s="110">
        <v>172.91</v>
      </c>
      <c r="Q19" s="109">
        <v>2</v>
      </c>
      <c r="R19" s="111">
        <v>186.24</v>
      </c>
      <c r="W19" s="97"/>
    </row>
    <row r="20" spans="1:23" s="90" customFormat="1" x14ac:dyDescent="0.2">
      <c r="A20" s="106" t="s">
        <v>78</v>
      </c>
      <c r="B20" s="107">
        <v>89799</v>
      </c>
      <c r="C20" s="112">
        <v>238.02</v>
      </c>
      <c r="D20" s="109">
        <v>52269</v>
      </c>
      <c r="E20" s="110">
        <v>238.38</v>
      </c>
      <c r="F20" s="109">
        <v>15629</v>
      </c>
      <c r="G20" s="110">
        <v>240.71</v>
      </c>
      <c r="H20" s="109">
        <v>21901</v>
      </c>
      <c r="I20" s="111">
        <v>235.26</v>
      </c>
      <c r="J20" s="106" t="s">
        <v>78</v>
      </c>
      <c r="K20" s="107">
        <v>87</v>
      </c>
      <c r="L20" s="112">
        <v>242.85</v>
      </c>
      <c r="M20" s="109">
        <v>2</v>
      </c>
      <c r="N20" s="110">
        <v>227.15</v>
      </c>
      <c r="O20" s="109">
        <v>75</v>
      </c>
      <c r="P20" s="110">
        <v>243.71</v>
      </c>
      <c r="Q20" s="109">
        <v>10</v>
      </c>
      <c r="R20" s="111">
        <v>239.54</v>
      </c>
      <c r="W20" s="97"/>
    </row>
    <row r="21" spans="1:23" s="90" customFormat="1" x14ac:dyDescent="0.2">
      <c r="A21" s="106" t="s">
        <v>79</v>
      </c>
      <c r="B21" s="107">
        <v>126197</v>
      </c>
      <c r="C21" s="112">
        <v>306.83999999999997</v>
      </c>
      <c r="D21" s="109">
        <v>80526</v>
      </c>
      <c r="E21" s="110">
        <v>308.02</v>
      </c>
      <c r="F21" s="109">
        <v>22846</v>
      </c>
      <c r="G21" s="110">
        <v>304.62</v>
      </c>
      <c r="H21" s="109">
        <v>22825</v>
      </c>
      <c r="I21" s="111">
        <v>304.93</v>
      </c>
      <c r="J21" s="106" t="s">
        <v>79</v>
      </c>
      <c r="K21" s="107">
        <v>241</v>
      </c>
      <c r="L21" s="112">
        <v>313.74</v>
      </c>
      <c r="M21" s="109" t="s">
        <v>98</v>
      </c>
      <c r="N21" s="110" t="s">
        <v>99</v>
      </c>
      <c r="O21" s="109">
        <v>173</v>
      </c>
      <c r="P21" s="110">
        <v>309.43</v>
      </c>
      <c r="Q21" s="109">
        <v>68</v>
      </c>
      <c r="R21" s="111">
        <v>324.7</v>
      </c>
      <c r="W21" s="97"/>
    </row>
    <row r="22" spans="1:23" s="90" customFormat="1" x14ac:dyDescent="0.2">
      <c r="A22" s="106" t="s">
        <v>80</v>
      </c>
      <c r="B22" s="107">
        <v>142194</v>
      </c>
      <c r="C22" s="112">
        <v>367.92</v>
      </c>
      <c r="D22" s="109">
        <v>93122</v>
      </c>
      <c r="E22" s="110">
        <v>367.87</v>
      </c>
      <c r="F22" s="109">
        <v>17090</v>
      </c>
      <c r="G22" s="110">
        <v>366.73</v>
      </c>
      <c r="H22" s="109">
        <v>31982</v>
      </c>
      <c r="I22" s="111">
        <v>368.69</v>
      </c>
      <c r="J22" s="106" t="s">
        <v>80</v>
      </c>
      <c r="K22" s="107">
        <v>1617</v>
      </c>
      <c r="L22" s="112">
        <v>375.05</v>
      </c>
      <c r="M22" s="109">
        <v>26</v>
      </c>
      <c r="N22" s="110">
        <v>362.49</v>
      </c>
      <c r="O22" s="109">
        <v>1180</v>
      </c>
      <c r="P22" s="110">
        <v>376.77</v>
      </c>
      <c r="Q22" s="109">
        <v>411</v>
      </c>
      <c r="R22" s="111">
        <v>370.93</v>
      </c>
      <c r="W22" s="97"/>
    </row>
    <row r="23" spans="1:23" s="90" customFormat="1" x14ac:dyDescent="0.2">
      <c r="A23" s="106" t="s">
        <v>81</v>
      </c>
      <c r="B23" s="107">
        <v>139483</v>
      </c>
      <c r="C23" s="112">
        <v>437.81</v>
      </c>
      <c r="D23" s="109">
        <v>104370</v>
      </c>
      <c r="E23" s="110">
        <v>438.39</v>
      </c>
      <c r="F23" s="109">
        <v>12209</v>
      </c>
      <c r="G23" s="110">
        <v>438.88</v>
      </c>
      <c r="H23" s="109">
        <v>22904</v>
      </c>
      <c r="I23" s="111">
        <v>434.62</v>
      </c>
      <c r="J23" s="106" t="s">
        <v>81</v>
      </c>
      <c r="K23" s="107">
        <v>6627</v>
      </c>
      <c r="L23" s="112">
        <v>453.43</v>
      </c>
      <c r="M23" s="109">
        <v>2097</v>
      </c>
      <c r="N23" s="110">
        <v>462.62</v>
      </c>
      <c r="O23" s="109">
        <v>3915</v>
      </c>
      <c r="P23" s="110">
        <v>450.83</v>
      </c>
      <c r="Q23" s="109">
        <v>615</v>
      </c>
      <c r="R23" s="111">
        <v>438.65</v>
      </c>
      <c r="W23" s="97"/>
    </row>
    <row r="24" spans="1:23" s="90" customFormat="1" x14ac:dyDescent="0.2">
      <c r="A24" s="106" t="s">
        <v>82</v>
      </c>
      <c r="B24" s="107">
        <v>108734</v>
      </c>
      <c r="C24" s="112">
        <v>502.57</v>
      </c>
      <c r="D24" s="109">
        <v>86881</v>
      </c>
      <c r="E24" s="110">
        <v>502.74</v>
      </c>
      <c r="F24" s="109">
        <v>6780</v>
      </c>
      <c r="G24" s="110">
        <v>497.15</v>
      </c>
      <c r="H24" s="109">
        <v>15073</v>
      </c>
      <c r="I24" s="111">
        <v>504.05</v>
      </c>
      <c r="J24" s="106" t="s">
        <v>82</v>
      </c>
      <c r="K24" s="107">
        <v>4541</v>
      </c>
      <c r="L24" s="112">
        <v>505.13</v>
      </c>
      <c r="M24" s="109">
        <v>953</v>
      </c>
      <c r="N24" s="110">
        <v>502.89</v>
      </c>
      <c r="O24" s="109">
        <v>3009</v>
      </c>
      <c r="P24" s="110">
        <v>506.24</v>
      </c>
      <c r="Q24" s="109">
        <v>579</v>
      </c>
      <c r="R24" s="111">
        <v>503.01</v>
      </c>
      <c r="W24" s="97"/>
    </row>
    <row r="25" spans="1:23" s="90" customFormat="1" x14ac:dyDescent="0.2">
      <c r="A25" s="106" t="s">
        <v>83</v>
      </c>
      <c r="B25" s="107">
        <v>74165</v>
      </c>
      <c r="C25" s="112">
        <v>568.54999999999995</v>
      </c>
      <c r="D25" s="109">
        <v>62653</v>
      </c>
      <c r="E25" s="110">
        <v>568.69000000000005</v>
      </c>
      <c r="F25" s="109">
        <v>2699</v>
      </c>
      <c r="G25" s="110">
        <v>566.64</v>
      </c>
      <c r="H25" s="109">
        <v>8813</v>
      </c>
      <c r="I25" s="111">
        <v>568.08000000000004</v>
      </c>
      <c r="J25" s="106" t="s">
        <v>83</v>
      </c>
      <c r="K25" s="107">
        <v>3735</v>
      </c>
      <c r="L25" s="112">
        <v>566.66999999999996</v>
      </c>
      <c r="M25" s="109">
        <v>593</v>
      </c>
      <c r="N25" s="110">
        <v>562.55999999999995</v>
      </c>
      <c r="O25" s="109">
        <v>2784</v>
      </c>
      <c r="P25" s="110">
        <v>567.01</v>
      </c>
      <c r="Q25" s="109">
        <v>358</v>
      </c>
      <c r="R25" s="111">
        <v>570.80999999999995</v>
      </c>
      <c r="W25" s="97"/>
    </row>
    <row r="26" spans="1:23" s="90" customFormat="1" x14ac:dyDescent="0.2">
      <c r="A26" s="106" t="s">
        <v>84</v>
      </c>
      <c r="B26" s="107">
        <v>62454</v>
      </c>
      <c r="C26" s="112">
        <v>633.26</v>
      </c>
      <c r="D26" s="109">
        <v>54151</v>
      </c>
      <c r="E26" s="110">
        <v>633.44000000000005</v>
      </c>
      <c r="F26" s="109">
        <v>1435</v>
      </c>
      <c r="G26" s="110">
        <v>630.84</v>
      </c>
      <c r="H26" s="109">
        <v>6868</v>
      </c>
      <c r="I26" s="111">
        <v>632.38</v>
      </c>
      <c r="J26" s="106" t="s">
        <v>84</v>
      </c>
      <c r="K26" s="107">
        <v>5438</v>
      </c>
      <c r="L26" s="112">
        <v>638.04</v>
      </c>
      <c r="M26" s="109">
        <v>225</v>
      </c>
      <c r="N26" s="110">
        <v>634.63</v>
      </c>
      <c r="O26" s="109">
        <v>4553</v>
      </c>
      <c r="P26" s="110">
        <v>638.07000000000005</v>
      </c>
      <c r="Q26" s="109">
        <v>660</v>
      </c>
      <c r="R26" s="111">
        <v>639.04</v>
      </c>
      <c r="W26" s="97"/>
    </row>
    <row r="27" spans="1:23" s="90" customFormat="1" x14ac:dyDescent="0.2">
      <c r="A27" s="106" t="s">
        <v>85</v>
      </c>
      <c r="B27" s="107">
        <v>72373</v>
      </c>
      <c r="C27" s="108">
        <v>727.05</v>
      </c>
      <c r="D27" s="109">
        <v>64552</v>
      </c>
      <c r="E27" s="110">
        <v>727.29</v>
      </c>
      <c r="F27" s="109">
        <v>1069</v>
      </c>
      <c r="G27" s="110">
        <v>722.74</v>
      </c>
      <c r="H27" s="109">
        <v>6752</v>
      </c>
      <c r="I27" s="111">
        <v>725.41</v>
      </c>
      <c r="J27" s="106" t="s">
        <v>85</v>
      </c>
      <c r="K27" s="107">
        <v>6314</v>
      </c>
      <c r="L27" s="108">
        <v>733.06</v>
      </c>
      <c r="M27" s="109">
        <v>106</v>
      </c>
      <c r="N27" s="110">
        <v>731.51</v>
      </c>
      <c r="O27" s="109">
        <v>4977</v>
      </c>
      <c r="P27" s="110">
        <v>732.21</v>
      </c>
      <c r="Q27" s="109">
        <v>1231</v>
      </c>
      <c r="R27" s="111">
        <v>736.63</v>
      </c>
      <c r="W27" s="97"/>
    </row>
    <row r="28" spans="1:23" s="90" customFormat="1" x14ac:dyDescent="0.2">
      <c r="A28" s="106" t="s">
        <v>86</v>
      </c>
      <c r="B28" s="107">
        <v>34863</v>
      </c>
      <c r="C28" s="108">
        <v>854.04</v>
      </c>
      <c r="D28" s="109">
        <v>31135</v>
      </c>
      <c r="E28" s="110">
        <v>853.33</v>
      </c>
      <c r="F28" s="109">
        <v>407</v>
      </c>
      <c r="G28" s="110">
        <v>858.44</v>
      </c>
      <c r="H28" s="109">
        <v>3321</v>
      </c>
      <c r="I28" s="111">
        <v>860.08</v>
      </c>
      <c r="J28" s="106" t="s">
        <v>86</v>
      </c>
      <c r="K28" s="107">
        <v>7226</v>
      </c>
      <c r="L28" s="108">
        <v>858.16</v>
      </c>
      <c r="M28" s="109">
        <v>97</v>
      </c>
      <c r="N28" s="110">
        <v>850.54</v>
      </c>
      <c r="O28" s="109">
        <v>6014</v>
      </c>
      <c r="P28" s="110">
        <v>858.09</v>
      </c>
      <c r="Q28" s="109">
        <v>1115</v>
      </c>
      <c r="R28" s="111">
        <v>859.22</v>
      </c>
      <c r="W28" s="97"/>
    </row>
    <row r="29" spans="1:23" s="90" customFormat="1" x14ac:dyDescent="0.2">
      <c r="A29" s="106" t="s">
        <v>87</v>
      </c>
      <c r="B29" s="107">
        <v>16429</v>
      </c>
      <c r="C29" s="108">
        <v>992.59</v>
      </c>
      <c r="D29" s="109">
        <v>14061</v>
      </c>
      <c r="E29" s="110">
        <v>991.9</v>
      </c>
      <c r="F29" s="109">
        <v>193</v>
      </c>
      <c r="G29" s="110">
        <v>993.75</v>
      </c>
      <c r="H29" s="109">
        <v>2175</v>
      </c>
      <c r="I29" s="111">
        <v>996.96</v>
      </c>
      <c r="J29" s="106" t="s">
        <v>87</v>
      </c>
      <c r="K29" s="107">
        <v>7719</v>
      </c>
      <c r="L29" s="108">
        <v>1012.82</v>
      </c>
      <c r="M29" s="109">
        <v>77</v>
      </c>
      <c r="N29" s="110">
        <v>1009.34</v>
      </c>
      <c r="O29" s="109">
        <v>6432</v>
      </c>
      <c r="P29" s="110">
        <v>1016.07</v>
      </c>
      <c r="Q29" s="109">
        <v>1210</v>
      </c>
      <c r="R29" s="111">
        <v>995.75</v>
      </c>
      <c r="W29" s="97"/>
    </row>
    <row r="30" spans="1:23" s="90" customFormat="1" x14ac:dyDescent="0.2">
      <c r="A30" s="106" t="s">
        <v>88</v>
      </c>
      <c r="B30" s="107">
        <v>19332</v>
      </c>
      <c r="C30" s="108">
        <v>1311.61</v>
      </c>
      <c r="D30" s="109">
        <v>18027</v>
      </c>
      <c r="E30" s="110">
        <v>1314.7</v>
      </c>
      <c r="F30" s="109">
        <v>146</v>
      </c>
      <c r="G30" s="110">
        <v>1260.95</v>
      </c>
      <c r="H30" s="109">
        <v>1159</v>
      </c>
      <c r="I30" s="111">
        <v>1269.82</v>
      </c>
      <c r="J30" s="106" t="s">
        <v>88</v>
      </c>
      <c r="K30" s="107">
        <v>27612</v>
      </c>
      <c r="L30" s="108">
        <v>1401.79</v>
      </c>
      <c r="M30" s="109">
        <v>77</v>
      </c>
      <c r="N30" s="110">
        <v>1300.19</v>
      </c>
      <c r="O30" s="109">
        <v>18820</v>
      </c>
      <c r="P30" s="110">
        <v>1402.72</v>
      </c>
      <c r="Q30" s="109">
        <v>8715</v>
      </c>
      <c r="R30" s="111">
        <v>1400.68</v>
      </c>
      <c r="W30" s="97"/>
    </row>
    <row r="31" spans="1:23" s="90" customFormat="1" x14ac:dyDescent="0.2">
      <c r="A31" s="116" t="s">
        <v>1</v>
      </c>
      <c r="B31" s="117">
        <v>946104</v>
      </c>
      <c r="C31" s="118">
        <v>468.79</v>
      </c>
      <c r="D31" s="117">
        <v>691273</v>
      </c>
      <c r="E31" s="118">
        <v>501.79</v>
      </c>
      <c r="F31" s="117">
        <v>89897</v>
      </c>
      <c r="G31" s="118">
        <v>344.77</v>
      </c>
      <c r="H31" s="117">
        <v>164934</v>
      </c>
      <c r="I31" s="118">
        <v>398.07</v>
      </c>
      <c r="J31" s="116" t="s">
        <v>1</v>
      </c>
      <c r="K31" s="117">
        <v>71192</v>
      </c>
      <c r="L31" s="118">
        <v>968.47</v>
      </c>
      <c r="M31" s="117">
        <v>4255</v>
      </c>
      <c r="N31" s="118">
        <v>534.38</v>
      </c>
      <c r="O31" s="117">
        <v>51963</v>
      </c>
      <c r="P31" s="118">
        <v>962.85</v>
      </c>
      <c r="Q31" s="117">
        <v>14974</v>
      </c>
      <c r="R31" s="118">
        <v>1111.33</v>
      </c>
      <c r="W31" s="97"/>
    </row>
    <row r="32" spans="1:23" s="90" customFormat="1" ht="18" customHeight="1" x14ac:dyDescent="0.2">
      <c r="A32" s="286"/>
      <c r="B32" s="286"/>
      <c r="C32" s="286"/>
      <c r="D32" s="286"/>
      <c r="E32" s="286"/>
      <c r="F32" s="286"/>
      <c r="G32" s="286"/>
      <c r="H32" s="132"/>
      <c r="I32" s="108"/>
      <c r="J32" s="286"/>
      <c r="K32" s="286"/>
      <c r="L32" s="286"/>
      <c r="M32" s="286"/>
      <c r="N32" s="286"/>
      <c r="O32" s="286"/>
      <c r="P32" s="286"/>
      <c r="Q32" s="132"/>
      <c r="R32" s="108"/>
      <c r="W32" s="97"/>
    </row>
    <row r="33" spans="1:23" s="99" customFormat="1" ht="9.75" customHeight="1" x14ac:dyDescent="0.2">
      <c r="A33" s="96"/>
      <c r="B33" s="88"/>
      <c r="C33" s="88"/>
      <c r="D33" s="88"/>
      <c r="E33" s="88"/>
      <c r="F33" s="88"/>
      <c r="G33" s="88"/>
      <c r="H33" s="88"/>
      <c r="I33" s="98"/>
      <c r="J33" s="96"/>
      <c r="K33" s="88"/>
      <c r="L33" s="88"/>
      <c r="M33" s="88"/>
      <c r="N33" s="88"/>
      <c r="O33" s="88"/>
      <c r="P33" s="88"/>
      <c r="Q33" s="88"/>
      <c r="R33" s="98"/>
      <c r="W33" s="100"/>
    </row>
    <row r="34" spans="1:23" s="99" customFormat="1" ht="11.25" customHeight="1" x14ac:dyDescent="0.2">
      <c r="A34" s="96"/>
      <c r="B34" s="101"/>
      <c r="C34" s="102"/>
      <c r="D34" s="102"/>
      <c r="E34" s="103"/>
      <c r="F34" s="104"/>
      <c r="G34" s="105"/>
      <c r="H34" s="104"/>
      <c r="I34" s="105"/>
      <c r="J34" s="96"/>
      <c r="K34" s="101"/>
      <c r="L34" s="102"/>
      <c r="M34" s="102"/>
      <c r="N34" s="103"/>
      <c r="O34" s="104"/>
      <c r="P34" s="105"/>
      <c r="Q34" s="104"/>
      <c r="R34" s="105"/>
      <c r="W34" s="100"/>
    </row>
    <row r="35" spans="1:23" ht="16.5" customHeight="1" x14ac:dyDescent="0.2">
      <c r="A35" s="290"/>
      <c r="B35" s="290"/>
      <c r="C35" s="290"/>
      <c r="D35" s="290"/>
      <c r="E35" s="290"/>
      <c r="F35" s="290"/>
      <c r="G35" s="290"/>
      <c r="H35" s="62"/>
      <c r="I35" s="45"/>
      <c r="J35" s="290"/>
      <c r="K35" s="290"/>
      <c r="L35" s="290"/>
      <c r="M35" s="290"/>
      <c r="N35" s="290"/>
      <c r="O35" s="290"/>
      <c r="P35" s="290"/>
    </row>
    <row r="36" spans="1:23" ht="6.75" hidden="1" customHeight="1" x14ac:dyDescent="0.2">
      <c r="A36" s="290"/>
      <c r="B36" s="290"/>
      <c r="C36" s="290"/>
      <c r="D36" s="290"/>
      <c r="E36" s="290"/>
      <c r="F36" s="290"/>
      <c r="G36" s="290"/>
      <c r="H36" s="19"/>
      <c r="I36" s="20"/>
      <c r="J36" s="290"/>
      <c r="K36" s="290"/>
      <c r="L36" s="290"/>
      <c r="M36" s="290"/>
      <c r="N36" s="290"/>
      <c r="O36" s="290"/>
      <c r="P36" s="290"/>
    </row>
    <row r="37" spans="1:23" ht="12.75" x14ac:dyDescent="0.2">
      <c r="A37" s="285" t="s">
        <v>16</v>
      </c>
      <c r="B37" s="285"/>
      <c r="C37" s="285"/>
      <c r="D37" s="285"/>
      <c r="E37" s="285"/>
      <c r="F37" s="285"/>
      <c r="G37" s="285"/>
      <c r="H37" s="285"/>
      <c r="I37" s="285"/>
      <c r="J37" s="285" t="s">
        <v>19</v>
      </c>
      <c r="K37" s="285"/>
      <c r="L37" s="285"/>
      <c r="M37" s="285"/>
      <c r="N37" s="285"/>
      <c r="O37" s="285"/>
      <c r="P37" s="285"/>
      <c r="Q37" s="285"/>
      <c r="R37" s="285"/>
    </row>
    <row r="38" spans="1:23" ht="12.75" x14ac:dyDescent="0.2">
      <c r="A38" s="285" t="s">
        <v>15</v>
      </c>
      <c r="B38" s="285"/>
      <c r="C38" s="285"/>
      <c r="D38" s="285"/>
      <c r="E38" s="285"/>
      <c r="F38" s="285"/>
      <c r="G38" s="285"/>
      <c r="H38" s="285"/>
      <c r="I38" s="285"/>
      <c r="J38" s="285" t="s">
        <v>20</v>
      </c>
      <c r="K38" s="285"/>
      <c r="L38" s="285"/>
      <c r="M38" s="285"/>
      <c r="N38" s="285"/>
      <c r="O38" s="285"/>
      <c r="P38" s="285"/>
      <c r="Q38" s="285"/>
      <c r="R38" s="285"/>
    </row>
    <row r="39" spans="1:23" ht="12.75" x14ac:dyDescent="0.2">
      <c r="A39" s="285" t="s">
        <v>9</v>
      </c>
      <c r="B39" s="285"/>
      <c r="C39" s="285"/>
      <c r="D39" s="285"/>
      <c r="E39" s="285"/>
      <c r="F39" s="285"/>
      <c r="G39" s="285"/>
      <c r="H39" s="285"/>
      <c r="I39" s="285"/>
      <c r="J39" s="285" t="s">
        <v>52</v>
      </c>
      <c r="K39" s="285"/>
      <c r="L39" s="285"/>
      <c r="M39" s="285"/>
      <c r="N39" s="285"/>
      <c r="O39" s="285"/>
      <c r="P39" s="285"/>
      <c r="Q39" s="285"/>
      <c r="R39" s="285"/>
    </row>
    <row r="40" spans="1:23" ht="12.75" x14ac:dyDescent="0.2">
      <c r="A40" s="285" t="s">
        <v>47</v>
      </c>
      <c r="B40" s="285"/>
      <c r="C40" s="285"/>
      <c r="D40" s="285"/>
      <c r="E40" s="285"/>
      <c r="F40" s="285"/>
      <c r="G40" s="285"/>
      <c r="H40" s="285"/>
      <c r="I40" s="285"/>
      <c r="J40" s="285" t="s">
        <v>53</v>
      </c>
      <c r="K40" s="285"/>
      <c r="L40" s="285"/>
      <c r="M40" s="285"/>
      <c r="N40" s="285"/>
      <c r="O40" s="285"/>
      <c r="P40" s="285"/>
      <c r="Q40" s="285"/>
      <c r="R40" s="285"/>
    </row>
    <row r="41" spans="1:23" ht="12.75" x14ac:dyDescent="0.2">
      <c r="A41" s="291" t="s">
        <v>48</v>
      </c>
      <c r="B41" s="291"/>
      <c r="C41" s="291"/>
      <c r="D41" s="291"/>
      <c r="E41" s="291"/>
      <c r="F41" s="291"/>
      <c r="G41" s="291"/>
      <c r="H41" s="291"/>
      <c r="I41" s="291"/>
      <c r="J41" s="291" t="s">
        <v>48</v>
      </c>
      <c r="K41" s="291"/>
      <c r="L41" s="291"/>
      <c r="M41" s="291"/>
      <c r="N41" s="291"/>
      <c r="O41" s="291"/>
      <c r="P41" s="291"/>
      <c r="Q41" s="291"/>
      <c r="R41" s="291"/>
    </row>
    <row r="42" spans="1:23" ht="12.75" customHeight="1" x14ac:dyDescent="0.2">
      <c r="A42" s="281" t="str">
        <f>A10</f>
        <v>za srpanj 2023. (isplata u kolovozu 2023.)</v>
      </c>
      <c r="B42" s="281"/>
      <c r="C42" s="281"/>
      <c r="D42" s="281"/>
      <c r="E42" s="281"/>
      <c r="F42" s="281"/>
      <c r="G42" s="281"/>
      <c r="H42" s="281"/>
      <c r="I42" s="281"/>
      <c r="J42" s="281" t="str">
        <f>A10</f>
        <v>za srpanj 2023. (isplata u kolovozu 2023.)</v>
      </c>
      <c r="K42" s="281"/>
      <c r="L42" s="281"/>
      <c r="M42" s="281"/>
      <c r="N42" s="281"/>
      <c r="O42" s="281"/>
      <c r="P42" s="281"/>
      <c r="Q42" s="281"/>
      <c r="R42" s="281"/>
    </row>
    <row r="43" spans="1:23" ht="10.5" customHeight="1" x14ac:dyDescent="0.2">
      <c r="A43" s="18" t="s">
        <v>10</v>
      </c>
      <c r="E43" s="36" t="s">
        <v>11</v>
      </c>
      <c r="J43" s="18" t="s">
        <v>12</v>
      </c>
    </row>
    <row r="44" spans="1:23" ht="12" customHeight="1" x14ac:dyDescent="0.2">
      <c r="A44" s="278" t="s">
        <v>97</v>
      </c>
      <c r="B44" s="282" t="s">
        <v>6</v>
      </c>
      <c r="C44" s="283"/>
      <c r="D44" s="283"/>
      <c r="E44" s="283"/>
      <c r="F44" s="283"/>
      <c r="G44" s="283"/>
      <c r="H44" s="283"/>
      <c r="I44" s="284"/>
      <c r="J44" s="278" t="s">
        <v>97</v>
      </c>
      <c r="K44" s="282" t="s">
        <v>6</v>
      </c>
      <c r="L44" s="283"/>
      <c r="M44" s="283"/>
      <c r="N44" s="283"/>
      <c r="O44" s="283"/>
      <c r="P44" s="283"/>
      <c r="Q44" s="283"/>
      <c r="R44" s="284"/>
    </row>
    <row r="45" spans="1:23" x14ac:dyDescent="0.2">
      <c r="A45" s="279"/>
      <c r="B45" s="282" t="s">
        <v>1</v>
      </c>
      <c r="C45" s="284"/>
      <c r="D45" s="282" t="s">
        <v>7</v>
      </c>
      <c r="E45" s="284"/>
      <c r="F45" s="282" t="s">
        <v>46</v>
      </c>
      <c r="G45" s="284"/>
      <c r="H45" s="282" t="s">
        <v>8</v>
      </c>
      <c r="I45" s="284"/>
      <c r="J45" s="279"/>
      <c r="K45" s="282" t="s">
        <v>1</v>
      </c>
      <c r="L45" s="284"/>
      <c r="M45" s="282" t="s">
        <v>7</v>
      </c>
      <c r="N45" s="284"/>
      <c r="O45" s="282" t="s">
        <v>46</v>
      </c>
      <c r="P45" s="284"/>
      <c r="Q45" s="282" t="s">
        <v>8</v>
      </c>
      <c r="R45" s="284"/>
    </row>
    <row r="46" spans="1:23" ht="33" customHeight="1" x14ac:dyDescent="0.2">
      <c r="A46" s="280"/>
      <c r="B46" s="86" t="s">
        <v>13</v>
      </c>
      <c r="C46" s="84" t="s">
        <v>96</v>
      </c>
      <c r="D46" s="87" t="s">
        <v>13</v>
      </c>
      <c r="E46" s="84" t="s">
        <v>96</v>
      </c>
      <c r="F46" s="87" t="s">
        <v>13</v>
      </c>
      <c r="G46" s="84" t="s">
        <v>96</v>
      </c>
      <c r="H46" s="87" t="s">
        <v>14</v>
      </c>
      <c r="I46" s="84" t="s">
        <v>96</v>
      </c>
      <c r="J46" s="280"/>
      <c r="K46" s="86" t="s">
        <v>13</v>
      </c>
      <c r="L46" s="84" t="s">
        <v>96</v>
      </c>
      <c r="M46" s="87" t="s">
        <v>13</v>
      </c>
      <c r="N46" s="84" t="s">
        <v>96</v>
      </c>
      <c r="O46" s="87" t="s">
        <v>13</v>
      </c>
      <c r="P46" s="84" t="s">
        <v>96</v>
      </c>
      <c r="Q46" s="87" t="s">
        <v>14</v>
      </c>
      <c r="R46" s="84" t="s">
        <v>96</v>
      </c>
    </row>
    <row r="47" spans="1:23" s="129" customFormat="1" ht="9" customHeight="1" x14ac:dyDescent="0.2">
      <c r="A47" s="127">
        <v>0</v>
      </c>
      <c r="B47" s="128">
        <v>1</v>
      </c>
      <c r="C47" s="128">
        <v>2</v>
      </c>
      <c r="D47" s="128">
        <v>3</v>
      </c>
      <c r="E47" s="128">
        <v>4</v>
      </c>
      <c r="F47" s="128">
        <v>5</v>
      </c>
      <c r="G47" s="128">
        <v>6</v>
      </c>
      <c r="H47" s="128">
        <v>7</v>
      </c>
      <c r="I47" s="128">
        <v>8</v>
      </c>
      <c r="J47" s="127">
        <v>0</v>
      </c>
      <c r="K47" s="128">
        <v>1</v>
      </c>
      <c r="L47" s="128">
        <v>2</v>
      </c>
      <c r="M47" s="128">
        <v>3</v>
      </c>
      <c r="N47" s="128">
        <v>4</v>
      </c>
      <c r="O47" s="128">
        <v>5</v>
      </c>
      <c r="P47" s="128">
        <v>6</v>
      </c>
      <c r="Q47" s="128">
        <v>7</v>
      </c>
      <c r="R47" s="128">
        <v>8</v>
      </c>
      <c r="W47" s="130"/>
    </row>
    <row r="48" spans="1:23" s="90" customFormat="1" x14ac:dyDescent="0.2">
      <c r="A48" s="106" t="s">
        <v>75</v>
      </c>
      <c r="B48" s="119" t="s">
        <v>98</v>
      </c>
      <c r="C48" s="120" t="s">
        <v>99</v>
      </c>
      <c r="D48" s="121" t="s">
        <v>98</v>
      </c>
      <c r="E48" s="92" t="s">
        <v>99</v>
      </c>
      <c r="F48" s="121" t="s">
        <v>98</v>
      </c>
      <c r="G48" s="92" t="s">
        <v>99</v>
      </c>
      <c r="H48" s="121" t="s">
        <v>98</v>
      </c>
      <c r="I48" s="122" t="s">
        <v>99</v>
      </c>
      <c r="J48" s="106" t="s">
        <v>75</v>
      </c>
      <c r="K48" s="119">
        <v>23</v>
      </c>
      <c r="L48" s="95">
        <v>34.020000000000003</v>
      </c>
      <c r="M48" s="121"/>
      <c r="N48" s="92"/>
      <c r="O48" s="121">
        <v>22</v>
      </c>
      <c r="P48" s="92">
        <v>33.29</v>
      </c>
      <c r="Q48" s="121">
        <v>1</v>
      </c>
      <c r="R48" s="122">
        <v>50.22</v>
      </c>
      <c r="W48" s="97"/>
    </row>
    <row r="49" spans="1:23" s="90" customFormat="1" x14ac:dyDescent="0.2">
      <c r="A49" s="106" t="s">
        <v>76</v>
      </c>
      <c r="B49" s="119">
        <v>9</v>
      </c>
      <c r="C49" s="120">
        <v>128.94</v>
      </c>
      <c r="D49" s="121" t="s">
        <v>98</v>
      </c>
      <c r="E49" s="92" t="s">
        <v>99</v>
      </c>
      <c r="F49" s="121">
        <v>9</v>
      </c>
      <c r="G49" s="92">
        <v>128.94</v>
      </c>
      <c r="H49" s="121" t="s">
        <v>98</v>
      </c>
      <c r="I49" s="122" t="s">
        <v>99</v>
      </c>
      <c r="J49" s="106" t="s">
        <v>76</v>
      </c>
      <c r="K49" s="119">
        <v>90</v>
      </c>
      <c r="L49" s="95">
        <v>110.5</v>
      </c>
      <c r="M49" s="121"/>
      <c r="N49" s="92"/>
      <c r="O49" s="121">
        <v>80</v>
      </c>
      <c r="P49" s="92">
        <v>111.03</v>
      </c>
      <c r="Q49" s="121">
        <v>10</v>
      </c>
      <c r="R49" s="122">
        <v>106.24</v>
      </c>
      <c r="S49" s="123"/>
      <c r="W49" s="97"/>
    </row>
    <row r="50" spans="1:23" s="90" customFormat="1" x14ac:dyDescent="0.2">
      <c r="A50" s="106" t="s">
        <v>77</v>
      </c>
      <c r="B50" s="119">
        <v>39</v>
      </c>
      <c r="C50" s="120">
        <v>175.09</v>
      </c>
      <c r="D50" s="121" t="s">
        <v>98</v>
      </c>
      <c r="E50" s="92" t="s">
        <v>99</v>
      </c>
      <c r="F50" s="121">
        <v>36</v>
      </c>
      <c r="G50" s="92">
        <v>175.74</v>
      </c>
      <c r="H50" s="121">
        <v>3</v>
      </c>
      <c r="I50" s="122">
        <v>167.27</v>
      </c>
      <c r="J50" s="106" t="s">
        <v>77</v>
      </c>
      <c r="K50" s="119">
        <v>181</v>
      </c>
      <c r="L50" s="124">
        <v>174.35</v>
      </c>
      <c r="M50" s="121"/>
      <c r="N50" s="92"/>
      <c r="O50" s="121">
        <v>150</v>
      </c>
      <c r="P50" s="92">
        <v>174.35</v>
      </c>
      <c r="Q50" s="121">
        <v>31</v>
      </c>
      <c r="R50" s="122">
        <v>174.33</v>
      </c>
      <c r="S50" s="123"/>
      <c r="W50" s="97"/>
    </row>
    <row r="51" spans="1:23" s="90" customFormat="1" x14ac:dyDescent="0.2">
      <c r="A51" s="106" t="s">
        <v>78</v>
      </c>
      <c r="B51" s="119">
        <v>216</v>
      </c>
      <c r="C51" s="120">
        <v>243.17</v>
      </c>
      <c r="D51" s="121">
        <v>102</v>
      </c>
      <c r="E51" s="92">
        <v>245.43</v>
      </c>
      <c r="F51" s="121">
        <v>105</v>
      </c>
      <c r="G51" s="92">
        <v>241.01</v>
      </c>
      <c r="H51" s="121">
        <v>9</v>
      </c>
      <c r="I51" s="122">
        <v>242.77</v>
      </c>
      <c r="J51" s="106" t="s">
        <v>78</v>
      </c>
      <c r="K51" s="119">
        <v>325</v>
      </c>
      <c r="L51" s="124">
        <v>243.27</v>
      </c>
      <c r="M51" s="121"/>
      <c r="N51" s="92"/>
      <c r="O51" s="121">
        <v>272</v>
      </c>
      <c r="P51" s="92">
        <v>244.88</v>
      </c>
      <c r="Q51" s="121">
        <v>53</v>
      </c>
      <c r="R51" s="122">
        <v>235.02</v>
      </c>
      <c r="S51" s="123"/>
      <c r="W51" s="97"/>
    </row>
    <row r="52" spans="1:23" s="90" customFormat="1" x14ac:dyDescent="0.2">
      <c r="A52" s="106" t="s">
        <v>79</v>
      </c>
      <c r="B52" s="119">
        <v>415</v>
      </c>
      <c r="C52" s="120">
        <v>305.75</v>
      </c>
      <c r="D52" s="121">
        <v>120</v>
      </c>
      <c r="E52" s="92">
        <v>299</v>
      </c>
      <c r="F52" s="121">
        <v>266</v>
      </c>
      <c r="G52" s="92">
        <v>308.62</v>
      </c>
      <c r="H52" s="121">
        <v>29</v>
      </c>
      <c r="I52" s="122">
        <v>307.45999999999998</v>
      </c>
      <c r="J52" s="106" t="s">
        <v>79</v>
      </c>
      <c r="K52" s="119">
        <v>694</v>
      </c>
      <c r="L52" s="124">
        <v>308.60000000000002</v>
      </c>
      <c r="M52" s="121"/>
      <c r="N52" s="92"/>
      <c r="O52" s="121">
        <v>530</v>
      </c>
      <c r="P52" s="92">
        <v>309.76</v>
      </c>
      <c r="Q52" s="121">
        <v>164</v>
      </c>
      <c r="R52" s="122">
        <v>304.83999999999997</v>
      </c>
      <c r="S52" s="123"/>
      <c r="W52" s="97"/>
    </row>
    <row r="53" spans="1:23" s="90" customFormat="1" x14ac:dyDescent="0.2">
      <c r="A53" s="106" t="s">
        <v>80</v>
      </c>
      <c r="B53" s="119">
        <v>460</v>
      </c>
      <c r="C53" s="120">
        <v>370.96</v>
      </c>
      <c r="D53" s="121">
        <v>48</v>
      </c>
      <c r="E53" s="92">
        <v>365.35</v>
      </c>
      <c r="F53" s="121">
        <v>375</v>
      </c>
      <c r="G53" s="92">
        <v>371.19</v>
      </c>
      <c r="H53" s="121">
        <v>37</v>
      </c>
      <c r="I53" s="122">
        <v>375.99</v>
      </c>
      <c r="J53" s="106" t="s">
        <v>80</v>
      </c>
      <c r="K53" s="119">
        <v>706</v>
      </c>
      <c r="L53" s="124">
        <v>370.84</v>
      </c>
      <c r="M53" s="121"/>
      <c r="N53" s="92"/>
      <c r="O53" s="121">
        <v>643</v>
      </c>
      <c r="P53" s="92">
        <v>371.11</v>
      </c>
      <c r="Q53" s="121">
        <v>63</v>
      </c>
      <c r="R53" s="122">
        <v>368.09</v>
      </c>
      <c r="S53" s="123"/>
      <c r="W53" s="97"/>
    </row>
    <row r="54" spans="1:23" s="90" customFormat="1" x14ac:dyDescent="0.2">
      <c r="A54" s="106" t="s">
        <v>81</v>
      </c>
      <c r="B54" s="119">
        <v>1847</v>
      </c>
      <c r="C54" s="120">
        <v>449.51</v>
      </c>
      <c r="D54" s="121">
        <v>476</v>
      </c>
      <c r="E54" s="92">
        <v>455.54</v>
      </c>
      <c r="F54" s="121">
        <v>1236</v>
      </c>
      <c r="G54" s="92">
        <v>447.73</v>
      </c>
      <c r="H54" s="121">
        <v>135</v>
      </c>
      <c r="I54" s="122">
        <v>444.52</v>
      </c>
      <c r="J54" s="106" t="s">
        <v>81</v>
      </c>
      <c r="K54" s="119">
        <v>1252</v>
      </c>
      <c r="L54" s="124">
        <v>437.18</v>
      </c>
      <c r="M54" s="121"/>
      <c r="N54" s="92"/>
      <c r="O54" s="121">
        <v>1093</v>
      </c>
      <c r="P54" s="92">
        <v>435.75</v>
      </c>
      <c r="Q54" s="121">
        <v>159</v>
      </c>
      <c r="R54" s="122">
        <v>446.99</v>
      </c>
      <c r="S54" s="123"/>
      <c r="W54" s="97"/>
    </row>
    <row r="55" spans="1:23" s="90" customFormat="1" x14ac:dyDescent="0.2">
      <c r="A55" s="106" t="s">
        <v>82</v>
      </c>
      <c r="B55" s="119">
        <v>2532</v>
      </c>
      <c r="C55" s="120">
        <v>507.34</v>
      </c>
      <c r="D55" s="121">
        <v>835</v>
      </c>
      <c r="E55" s="92">
        <v>507.99</v>
      </c>
      <c r="F55" s="121">
        <v>1502</v>
      </c>
      <c r="G55" s="92">
        <v>506.88</v>
      </c>
      <c r="H55" s="121">
        <v>195</v>
      </c>
      <c r="I55" s="122">
        <v>508.16</v>
      </c>
      <c r="J55" s="106" t="s">
        <v>82</v>
      </c>
      <c r="K55" s="119">
        <v>589</v>
      </c>
      <c r="L55" s="124">
        <v>507.27</v>
      </c>
      <c r="M55" s="121"/>
      <c r="N55" s="92"/>
      <c r="O55" s="121">
        <v>465</v>
      </c>
      <c r="P55" s="92">
        <v>505.48</v>
      </c>
      <c r="Q55" s="121">
        <v>124</v>
      </c>
      <c r="R55" s="122">
        <v>513.98</v>
      </c>
      <c r="S55" s="123"/>
      <c r="W55" s="97">
        <f>K62-O62-Q62</f>
        <v>0</v>
      </c>
    </row>
    <row r="56" spans="1:23" s="90" customFormat="1" x14ac:dyDescent="0.2">
      <c r="A56" s="106" t="s">
        <v>83</v>
      </c>
      <c r="B56" s="119">
        <v>2416</v>
      </c>
      <c r="C56" s="120">
        <v>565.19000000000005</v>
      </c>
      <c r="D56" s="121">
        <v>897</v>
      </c>
      <c r="E56" s="92">
        <v>567.16</v>
      </c>
      <c r="F56" s="121">
        <v>1411</v>
      </c>
      <c r="G56" s="92">
        <v>563.46</v>
      </c>
      <c r="H56" s="121">
        <v>108</v>
      </c>
      <c r="I56" s="122">
        <v>571.37</v>
      </c>
      <c r="J56" s="106" t="s">
        <v>83</v>
      </c>
      <c r="K56" s="119">
        <v>335</v>
      </c>
      <c r="L56" s="124">
        <v>566.91999999999996</v>
      </c>
      <c r="M56" s="121"/>
      <c r="N56" s="92"/>
      <c r="O56" s="121">
        <v>270</v>
      </c>
      <c r="P56" s="92">
        <v>565.96</v>
      </c>
      <c r="Q56" s="121">
        <v>65</v>
      </c>
      <c r="R56" s="122">
        <v>570.91</v>
      </c>
      <c r="S56" s="123"/>
      <c r="W56" s="97"/>
    </row>
    <row r="57" spans="1:23" s="90" customFormat="1" x14ac:dyDescent="0.2">
      <c r="A57" s="106" t="s">
        <v>84</v>
      </c>
      <c r="B57" s="119">
        <v>2698</v>
      </c>
      <c r="C57" s="120">
        <v>632.79999999999995</v>
      </c>
      <c r="D57" s="121">
        <v>1114</v>
      </c>
      <c r="E57" s="92">
        <v>629.14</v>
      </c>
      <c r="F57" s="121">
        <v>1386</v>
      </c>
      <c r="G57" s="92">
        <v>635.55999999999995</v>
      </c>
      <c r="H57" s="121">
        <v>198</v>
      </c>
      <c r="I57" s="122">
        <v>634.03</v>
      </c>
      <c r="J57" s="106" t="s">
        <v>84</v>
      </c>
      <c r="K57" s="119">
        <v>723</v>
      </c>
      <c r="L57" s="124">
        <v>637.04</v>
      </c>
      <c r="M57" s="121"/>
      <c r="N57" s="92"/>
      <c r="O57" s="121">
        <v>557</v>
      </c>
      <c r="P57" s="92">
        <v>639.05999999999995</v>
      </c>
      <c r="Q57" s="121">
        <v>166</v>
      </c>
      <c r="R57" s="122">
        <v>630.27</v>
      </c>
      <c r="S57" s="123"/>
      <c r="W57" s="97"/>
    </row>
    <row r="58" spans="1:23" s="90" customFormat="1" x14ac:dyDescent="0.2">
      <c r="A58" s="106" t="s">
        <v>85</v>
      </c>
      <c r="B58" s="119">
        <v>2510</v>
      </c>
      <c r="C58" s="120">
        <v>727.7</v>
      </c>
      <c r="D58" s="121">
        <v>1201</v>
      </c>
      <c r="E58" s="92">
        <v>732.31</v>
      </c>
      <c r="F58" s="121">
        <v>1083</v>
      </c>
      <c r="G58" s="92">
        <v>723.14</v>
      </c>
      <c r="H58" s="121">
        <v>226</v>
      </c>
      <c r="I58" s="122">
        <v>725.03</v>
      </c>
      <c r="J58" s="106" t="s">
        <v>85</v>
      </c>
      <c r="K58" s="119">
        <v>748</v>
      </c>
      <c r="L58" s="95">
        <v>731.81</v>
      </c>
      <c r="M58" s="121"/>
      <c r="N58" s="92"/>
      <c r="O58" s="121">
        <v>622</v>
      </c>
      <c r="P58" s="92">
        <v>731.6</v>
      </c>
      <c r="Q58" s="121">
        <v>126</v>
      </c>
      <c r="R58" s="122">
        <v>732.82</v>
      </c>
      <c r="S58" s="123"/>
      <c r="W58" s="97"/>
    </row>
    <row r="59" spans="1:23" s="90" customFormat="1" x14ac:dyDescent="0.2">
      <c r="A59" s="106" t="s">
        <v>86</v>
      </c>
      <c r="B59" s="119">
        <v>1342</v>
      </c>
      <c r="C59" s="120">
        <v>855.06</v>
      </c>
      <c r="D59" s="121">
        <v>852</v>
      </c>
      <c r="E59" s="92">
        <v>855.55</v>
      </c>
      <c r="F59" s="121">
        <v>340</v>
      </c>
      <c r="G59" s="92">
        <v>853.61</v>
      </c>
      <c r="H59" s="121">
        <v>150</v>
      </c>
      <c r="I59" s="122">
        <v>855.6</v>
      </c>
      <c r="J59" s="106" t="s">
        <v>86</v>
      </c>
      <c r="K59" s="119">
        <v>514</v>
      </c>
      <c r="L59" s="95">
        <v>848.34</v>
      </c>
      <c r="M59" s="121"/>
      <c r="N59" s="92"/>
      <c r="O59" s="121">
        <v>437</v>
      </c>
      <c r="P59" s="92">
        <v>845.78</v>
      </c>
      <c r="Q59" s="121">
        <v>77</v>
      </c>
      <c r="R59" s="122">
        <v>862.83</v>
      </c>
      <c r="S59" s="123"/>
      <c r="W59" s="97"/>
    </row>
    <row r="60" spans="1:23" s="90" customFormat="1" x14ac:dyDescent="0.2">
      <c r="A60" s="106" t="s">
        <v>87</v>
      </c>
      <c r="B60" s="119">
        <v>681</v>
      </c>
      <c r="C60" s="120">
        <v>994.84</v>
      </c>
      <c r="D60" s="121">
        <v>541</v>
      </c>
      <c r="E60" s="92">
        <v>996.11</v>
      </c>
      <c r="F60" s="121">
        <v>79</v>
      </c>
      <c r="G60" s="92">
        <v>988.64</v>
      </c>
      <c r="H60" s="121">
        <v>61</v>
      </c>
      <c r="I60" s="122">
        <v>991.62</v>
      </c>
      <c r="J60" s="106" t="s">
        <v>87</v>
      </c>
      <c r="K60" s="119">
        <v>277</v>
      </c>
      <c r="L60" s="95">
        <v>994.55</v>
      </c>
      <c r="M60" s="121"/>
      <c r="N60" s="92"/>
      <c r="O60" s="121">
        <v>253</v>
      </c>
      <c r="P60" s="92">
        <v>993.98</v>
      </c>
      <c r="Q60" s="121">
        <v>24</v>
      </c>
      <c r="R60" s="122">
        <v>1000.64</v>
      </c>
      <c r="S60" s="123"/>
      <c r="W60" s="97"/>
    </row>
    <row r="61" spans="1:23" s="90" customFormat="1" x14ac:dyDescent="0.2">
      <c r="A61" s="106" t="s">
        <v>88</v>
      </c>
      <c r="B61" s="119">
        <v>796</v>
      </c>
      <c r="C61" s="120">
        <v>1293.58</v>
      </c>
      <c r="D61" s="121">
        <v>578</v>
      </c>
      <c r="E61" s="92">
        <v>1286.72</v>
      </c>
      <c r="F61" s="121">
        <v>133</v>
      </c>
      <c r="G61" s="92">
        <v>1324.65</v>
      </c>
      <c r="H61" s="121">
        <v>85</v>
      </c>
      <c r="I61" s="122">
        <v>1291.6099999999999</v>
      </c>
      <c r="J61" s="106" t="s">
        <v>88</v>
      </c>
      <c r="K61" s="119">
        <v>273</v>
      </c>
      <c r="L61" s="95">
        <v>1234.8800000000001</v>
      </c>
      <c r="M61" s="121"/>
      <c r="N61" s="92"/>
      <c r="O61" s="121">
        <v>246</v>
      </c>
      <c r="P61" s="92">
        <v>1237.3599999999999</v>
      </c>
      <c r="Q61" s="121">
        <v>27</v>
      </c>
      <c r="R61" s="122">
        <v>1212.29</v>
      </c>
      <c r="S61" s="123"/>
      <c r="W61" s="97"/>
    </row>
    <row r="62" spans="1:23" s="90" customFormat="1" x14ac:dyDescent="0.2">
      <c r="A62" s="116" t="s">
        <v>1</v>
      </c>
      <c r="B62" s="125">
        <v>15961</v>
      </c>
      <c r="C62" s="126">
        <v>640.74</v>
      </c>
      <c r="D62" s="125">
        <v>6764</v>
      </c>
      <c r="E62" s="126">
        <v>712.61</v>
      </c>
      <c r="F62" s="125">
        <v>7961</v>
      </c>
      <c r="G62" s="126">
        <v>574.35</v>
      </c>
      <c r="H62" s="125">
        <v>1236</v>
      </c>
      <c r="I62" s="126">
        <v>675.03</v>
      </c>
      <c r="J62" s="116" t="s">
        <v>1</v>
      </c>
      <c r="K62" s="125">
        <v>6730</v>
      </c>
      <c r="L62" s="126">
        <v>548.29</v>
      </c>
      <c r="M62" s="125"/>
      <c r="N62" s="126"/>
      <c r="O62" s="125">
        <v>5640</v>
      </c>
      <c r="P62" s="126">
        <v>550.66999999999996</v>
      </c>
      <c r="Q62" s="125">
        <v>1090</v>
      </c>
      <c r="R62" s="126">
        <v>535.98</v>
      </c>
      <c r="S62" s="123"/>
      <c r="W62" s="97"/>
    </row>
    <row r="63" spans="1:23" s="90" customFormat="1" ht="18" customHeight="1" x14ac:dyDescent="0.2">
      <c r="A63" s="286"/>
      <c r="B63" s="286"/>
      <c r="C63" s="286"/>
      <c r="D63" s="286"/>
      <c r="E63" s="286"/>
      <c r="F63" s="286"/>
      <c r="G63" s="286"/>
      <c r="H63" s="94"/>
      <c r="I63" s="95"/>
      <c r="J63" s="286"/>
      <c r="K63" s="286"/>
      <c r="L63" s="286"/>
      <c r="M63" s="286"/>
      <c r="N63" s="286"/>
      <c r="O63" s="286"/>
      <c r="P63" s="286"/>
      <c r="Q63" s="94"/>
      <c r="R63" s="95"/>
      <c r="S63" s="123"/>
      <c r="W63" s="97"/>
    </row>
    <row r="64" spans="1:23" s="99" customFormat="1" ht="9" customHeight="1" x14ac:dyDescent="0.2">
      <c r="A64" s="96"/>
      <c r="B64" s="88"/>
      <c r="C64" s="88"/>
      <c r="D64" s="88"/>
      <c r="E64" s="88"/>
      <c r="F64" s="88"/>
      <c r="G64" s="88"/>
      <c r="H64" s="88"/>
      <c r="I64" s="98"/>
      <c r="J64" s="96"/>
      <c r="K64" s="88"/>
      <c r="L64" s="88"/>
      <c r="M64" s="88"/>
      <c r="N64" s="88"/>
      <c r="O64" s="88"/>
      <c r="P64" s="88"/>
      <c r="Q64" s="88"/>
      <c r="R64" s="98"/>
      <c r="W64" s="100"/>
    </row>
    <row r="65" spans="1:23" s="99" customFormat="1" ht="11.25" customHeight="1" x14ac:dyDescent="0.2">
      <c r="A65" s="96"/>
      <c r="B65" s="101"/>
      <c r="C65" s="102"/>
      <c r="D65" s="102"/>
      <c r="E65" s="103"/>
      <c r="F65" s="104"/>
      <c r="G65" s="105"/>
      <c r="H65" s="104"/>
      <c r="I65" s="105"/>
      <c r="J65" s="96"/>
      <c r="K65" s="101"/>
      <c r="L65" s="102"/>
      <c r="M65" s="102"/>
      <c r="N65" s="103"/>
      <c r="O65" s="104"/>
      <c r="P65" s="105"/>
      <c r="Q65" s="104"/>
      <c r="R65" s="105"/>
      <c r="W65" s="100"/>
    </row>
    <row r="66" spans="1:23" ht="9" customHeight="1" x14ac:dyDescent="0.2">
      <c r="A66" s="60"/>
      <c r="B66" s="2"/>
      <c r="C66" s="45"/>
      <c r="D66" s="2"/>
      <c r="E66" s="45"/>
      <c r="F66" s="2"/>
      <c r="G66" s="45"/>
      <c r="H66" s="2"/>
      <c r="I66" s="45"/>
      <c r="J66" s="60"/>
      <c r="K66" s="2"/>
      <c r="L66" s="45"/>
      <c r="M66" s="2"/>
      <c r="N66" s="45"/>
      <c r="O66" s="2"/>
      <c r="P66" s="45"/>
      <c r="Q66" s="2"/>
      <c r="R66" s="45"/>
    </row>
    <row r="67" spans="1:23" x14ac:dyDescent="0.2">
      <c r="A67" s="290"/>
      <c r="B67" s="290"/>
      <c r="C67" s="290"/>
      <c r="D67" s="290"/>
      <c r="E67" s="290"/>
      <c r="F67" s="290"/>
      <c r="G67" s="290"/>
      <c r="H67" s="6"/>
      <c r="I67" s="46"/>
      <c r="J67" s="290"/>
      <c r="K67" s="290"/>
      <c r="L67" s="290"/>
      <c r="M67" s="290"/>
      <c r="N67" s="290"/>
      <c r="O67" s="290"/>
      <c r="P67" s="290"/>
      <c r="Q67" s="6"/>
      <c r="R67" s="46"/>
    </row>
    <row r="68" spans="1:23" x14ac:dyDescent="0.2">
      <c r="A68" s="6"/>
      <c r="B68" s="6"/>
      <c r="C68" s="46"/>
      <c r="D68" s="6"/>
      <c r="E68" s="46"/>
      <c r="F68" s="6"/>
      <c r="G68" s="46"/>
      <c r="H68" s="6"/>
      <c r="I68" s="46"/>
      <c r="J68" s="6"/>
      <c r="K68" s="6"/>
      <c r="L68" s="46"/>
      <c r="M68" s="6"/>
      <c r="N68" s="46"/>
      <c r="O68" s="6"/>
      <c r="P68" s="46"/>
      <c r="Q68" s="6"/>
      <c r="R68" s="46"/>
    </row>
    <row r="69" spans="1:23" x14ac:dyDescent="0.2">
      <c r="A69" s="6"/>
      <c r="B69" s="6"/>
      <c r="C69" s="46"/>
      <c r="D69" s="6"/>
      <c r="E69" s="46"/>
      <c r="F69" s="6"/>
      <c r="G69" s="46"/>
      <c r="H69" s="6"/>
      <c r="I69" s="46"/>
      <c r="J69" s="6"/>
      <c r="K69" s="6"/>
      <c r="L69" s="46"/>
      <c r="M69" s="6"/>
      <c r="N69" s="46"/>
      <c r="O69" s="6"/>
      <c r="P69" s="46"/>
      <c r="Q69" s="6"/>
      <c r="R69" s="46"/>
    </row>
    <row r="70" spans="1:23" x14ac:dyDescent="0.2">
      <c r="A70" s="6"/>
      <c r="B70" s="6"/>
      <c r="C70" s="46"/>
      <c r="D70" s="6"/>
      <c r="E70" s="46"/>
      <c r="F70" s="6"/>
      <c r="G70" s="46"/>
      <c r="H70" s="6"/>
      <c r="I70" s="46"/>
      <c r="J70" s="6"/>
      <c r="K70" s="6"/>
      <c r="L70" s="46"/>
      <c r="M70" s="6"/>
      <c r="N70" s="46"/>
      <c r="O70" s="6"/>
      <c r="P70" s="46"/>
      <c r="Q70" s="6"/>
      <c r="R70" s="46"/>
    </row>
    <row r="71" spans="1:23" x14ac:dyDescent="0.2">
      <c r="A71" s="6"/>
      <c r="B71" s="6"/>
      <c r="C71" s="46"/>
      <c r="D71" s="6"/>
      <c r="E71" s="46"/>
      <c r="F71" s="6"/>
      <c r="G71" s="46"/>
      <c r="H71" s="6"/>
      <c r="I71" s="46"/>
      <c r="J71" s="6"/>
      <c r="K71" s="6"/>
      <c r="L71" s="46"/>
      <c r="M71" s="6"/>
      <c r="N71" s="46"/>
      <c r="O71" s="6"/>
      <c r="P71" s="46"/>
      <c r="Q71" s="6"/>
      <c r="R71" s="46"/>
    </row>
    <row r="72" spans="1:23" x14ac:dyDescent="0.2">
      <c r="A72" s="6"/>
      <c r="B72" s="6"/>
      <c r="C72" s="46"/>
      <c r="D72" s="6"/>
      <c r="E72" s="46"/>
      <c r="F72" s="6"/>
      <c r="G72" s="46"/>
      <c r="H72" s="6"/>
      <c r="I72" s="46"/>
      <c r="J72" s="6"/>
      <c r="K72" s="6"/>
      <c r="L72" s="46"/>
      <c r="M72" s="6"/>
      <c r="N72" s="46"/>
      <c r="O72" s="6"/>
      <c r="P72" s="46"/>
      <c r="Q72" s="6"/>
      <c r="R72" s="46"/>
    </row>
    <row r="73" spans="1:23" x14ac:dyDescent="0.2">
      <c r="A73" s="6"/>
      <c r="B73" s="6"/>
      <c r="C73" s="46"/>
      <c r="D73" s="6"/>
      <c r="E73" s="46"/>
      <c r="F73" s="6"/>
      <c r="G73" s="46"/>
      <c r="H73" s="6"/>
      <c r="I73" s="46"/>
      <c r="J73" s="6"/>
      <c r="K73" s="6"/>
      <c r="L73" s="46"/>
      <c r="M73" s="6"/>
      <c r="N73" s="46"/>
      <c r="O73" s="6"/>
      <c r="P73" s="46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</sheetData>
  <mergeCells count="55">
    <mergeCell ref="A67:G67"/>
    <mergeCell ref="J67:P67"/>
    <mergeCell ref="O45:P45"/>
    <mergeCell ref="Q45:R45"/>
    <mergeCell ref="H45:I45"/>
    <mergeCell ref="A63:G63"/>
    <mergeCell ref="J63:P63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  <mergeCell ref="A44:A46"/>
    <mergeCell ref="J44:J46"/>
    <mergeCell ref="A32:G32"/>
    <mergeCell ref="J32:P32"/>
    <mergeCell ref="A39:I39"/>
    <mergeCell ref="J39:R39"/>
    <mergeCell ref="J38:R38"/>
    <mergeCell ref="A37:I37"/>
    <mergeCell ref="J37:R37"/>
    <mergeCell ref="A35:G36"/>
    <mergeCell ref="J35:P36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J9:R9"/>
    <mergeCell ref="A6:I6"/>
    <mergeCell ref="J6:R6"/>
    <mergeCell ref="A7:I7"/>
    <mergeCell ref="J7:R7"/>
    <mergeCell ref="A8:I8"/>
    <mergeCell ref="J8:R8"/>
    <mergeCell ref="A9:I9"/>
    <mergeCell ref="A41:I41"/>
    <mergeCell ref="J41:R41"/>
    <mergeCell ref="A40:I40"/>
    <mergeCell ref="J40:R40"/>
    <mergeCell ref="A38:I38"/>
  </mergeCells>
  <pageMargins left="0.78740157480314965" right="0.39370078740157483" top="0.39370078740157483" bottom="0.19685039370078741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L34"/>
  <sheetViews>
    <sheetView zoomScaleNormal="100" workbookViewId="0"/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38" customWidth="1"/>
    <col min="7" max="7" width="15.7109375" style="239" customWidth="1"/>
    <col min="8" max="16384" width="9.140625" style="5"/>
  </cols>
  <sheetData>
    <row r="1" spans="1:10" x14ac:dyDescent="0.25">
      <c r="A1" s="7" t="s">
        <v>21</v>
      </c>
      <c r="B1" s="7"/>
      <c r="C1" s="7"/>
      <c r="D1" s="155"/>
      <c r="E1" s="50"/>
    </row>
    <row r="2" spans="1:10" x14ac:dyDescent="0.25">
      <c r="A2" s="7" t="s">
        <v>22</v>
      </c>
      <c r="B2" s="7"/>
      <c r="C2" s="7"/>
      <c r="D2" s="155"/>
      <c r="E2" s="50"/>
    </row>
    <row r="3" spans="1:10" x14ac:dyDescent="0.25">
      <c r="A3" s="153" t="s">
        <v>0</v>
      </c>
      <c r="B3" s="154"/>
      <c r="C3" s="200"/>
      <c r="D3" s="156"/>
      <c r="E3" s="51"/>
    </row>
    <row r="4" spans="1:10" ht="9" customHeight="1" x14ac:dyDescent="0.25">
      <c r="A4" s="153"/>
      <c r="B4" s="154"/>
      <c r="C4" s="200"/>
      <c r="D4" s="156"/>
      <c r="E4" s="51"/>
    </row>
    <row r="5" spans="1:10" ht="9" customHeight="1" x14ac:dyDescent="0.25">
      <c r="A5" s="153"/>
      <c r="B5" s="154"/>
      <c r="C5" s="200"/>
      <c r="D5" s="156"/>
      <c r="E5" s="51"/>
    </row>
    <row r="6" spans="1:10" ht="9" customHeight="1" x14ac:dyDescent="0.25">
      <c r="A6" s="153"/>
      <c r="B6" s="154"/>
      <c r="C6" s="200"/>
      <c r="D6" s="156"/>
      <c r="E6" s="51"/>
    </row>
    <row r="7" spans="1:10" ht="36" customHeight="1" x14ac:dyDescent="0.2">
      <c r="A7" s="296" t="s">
        <v>101</v>
      </c>
      <c r="B7" s="296"/>
      <c r="C7" s="296"/>
      <c r="D7" s="296"/>
      <c r="E7" s="296"/>
      <c r="F7" s="296"/>
      <c r="G7" s="296"/>
    </row>
    <row r="8" spans="1:10" ht="15.75" customHeight="1" x14ac:dyDescent="0.2">
      <c r="A8" s="267" t="str">
        <f>'u KOLOVOZU 2023.'!A6:F6</f>
        <v>za srpanj 2023. (isplata u kolovozu 2023.)</v>
      </c>
      <c r="B8" s="267"/>
      <c r="C8" s="267"/>
      <c r="D8" s="267"/>
      <c r="E8" s="267"/>
      <c r="F8" s="267"/>
      <c r="G8" s="267"/>
    </row>
    <row r="9" spans="1:10" ht="21" customHeight="1" x14ac:dyDescent="0.2">
      <c r="A9" s="8"/>
      <c r="B9" s="8"/>
      <c r="C9" s="8"/>
      <c r="F9" s="302" t="s">
        <v>124</v>
      </c>
      <c r="G9" s="302"/>
    </row>
    <row r="10" spans="1:10" ht="12.75" customHeight="1" x14ac:dyDescent="0.2">
      <c r="A10" s="271" t="s">
        <v>24</v>
      </c>
      <c r="B10" s="294" t="s">
        <v>14</v>
      </c>
      <c r="C10" s="292" t="s">
        <v>137</v>
      </c>
      <c r="D10" s="292" t="s">
        <v>138</v>
      </c>
      <c r="E10" s="292" t="s">
        <v>139</v>
      </c>
      <c r="F10" s="297" t="s">
        <v>136</v>
      </c>
      <c r="G10" s="300" t="s">
        <v>140</v>
      </c>
    </row>
    <row r="11" spans="1:10" ht="80.25" customHeight="1" x14ac:dyDescent="0.2">
      <c r="A11" s="272"/>
      <c r="B11" s="295"/>
      <c r="C11" s="293"/>
      <c r="D11" s="293"/>
      <c r="E11" s="293"/>
      <c r="F11" s="298"/>
      <c r="G11" s="301"/>
    </row>
    <row r="12" spans="1:10" x14ac:dyDescent="0.25">
      <c r="A12" s="30"/>
      <c r="B12" s="30"/>
      <c r="C12" s="30"/>
      <c r="D12" s="52"/>
      <c r="E12" s="52"/>
    </row>
    <row r="13" spans="1:10" x14ac:dyDescent="0.25">
      <c r="A13" s="299" t="s">
        <v>26</v>
      </c>
      <c r="B13" s="299"/>
      <c r="C13" s="299"/>
      <c r="D13" s="299"/>
      <c r="E13" s="299"/>
      <c r="F13" s="299"/>
      <c r="G13" s="299"/>
    </row>
    <row r="14" spans="1:10" ht="16.5" customHeight="1" x14ac:dyDescent="0.2">
      <c r="A14" s="71" t="s">
        <v>27</v>
      </c>
      <c r="B14" s="215">
        <v>47747</v>
      </c>
      <c r="C14" s="216">
        <v>447.52620457828846</v>
      </c>
      <c r="D14" s="216">
        <v>94.4660812197626</v>
      </c>
      <c r="E14" s="216">
        <v>527.85204808679021</v>
      </c>
      <c r="F14" s="240" t="s">
        <v>147</v>
      </c>
      <c r="G14" s="241" t="s">
        <v>148</v>
      </c>
      <c r="J14" s="183"/>
    </row>
    <row r="15" spans="1:10" ht="16.5" customHeight="1" x14ac:dyDescent="0.2">
      <c r="A15" s="77" t="s">
        <v>38</v>
      </c>
      <c r="B15" s="217">
        <v>977</v>
      </c>
      <c r="C15" s="218">
        <v>570.0088126919137</v>
      </c>
      <c r="D15" s="218">
        <v>90.873940634595755</v>
      </c>
      <c r="E15" s="218">
        <v>636.25428863868888</v>
      </c>
      <c r="F15" s="242" t="s">
        <v>149</v>
      </c>
      <c r="G15" s="243" t="s">
        <v>168</v>
      </c>
      <c r="J15" s="183"/>
    </row>
    <row r="16" spans="1:10" ht="16.5" customHeight="1" x14ac:dyDescent="0.2">
      <c r="A16" s="66" t="s">
        <v>71</v>
      </c>
      <c r="B16" s="219">
        <v>6089</v>
      </c>
      <c r="C16" s="220">
        <v>412.2555526358999</v>
      </c>
      <c r="D16" s="220">
        <v>91.931776974872889</v>
      </c>
      <c r="E16" s="220">
        <v>502.9051749055663</v>
      </c>
      <c r="F16" s="242" t="s">
        <v>150</v>
      </c>
      <c r="G16" s="243" t="s">
        <v>151</v>
      </c>
      <c r="J16" s="183"/>
    </row>
    <row r="17" spans="1:12" ht="19.5" customHeight="1" x14ac:dyDescent="0.2">
      <c r="A17" s="222" t="s">
        <v>28</v>
      </c>
      <c r="B17" s="223">
        <v>54813</v>
      </c>
      <c r="C17" s="224">
        <v>445.79126046739248</v>
      </c>
      <c r="D17" s="225">
        <v>94.120526334993357</v>
      </c>
      <c r="E17" s="225">
        <v>527.01296754419889</v>
      </c>
      <c r="F17" s="250" t="s">
        <v>152</v>
      </c>
      <c r="G17" s="251" t="s">
        <v>153</v>
      </c>
      <c r="J17" s="183"/>
    </row>
    <row r="18" spans="1:12" ht="24" customHeight="1" x14ac:dyDescent="0.2">
      <c r="A18" s="76" t="s">
        <v>29</v>
      </c>
      <c r="B18" s="217">
        <v>11386</v>
      </c>
      <c r="C18" s="218">
        <v>420.77377656771625</v>
      </c>
      <c r="D18" s="221">
        <v>93.367815738626277</v>
      </c>
      <c r="E18" s="221">
        <v>500.4258975935345</v>
      </c>
      <c r="F18" s="242" t="s">
        <v>154</v>
      </c>
      <c r="G18" s="243" t="s">
        <v>155</v>
      </c>
      <c r="J18" s="183"/>
    </row>
    <row r="19" spans="1:12" ht="24" customHeight="1" x14ac:dyDescent="0.2">
      <c r="A19" s="77" t="s">
        <v>39</v>
      </c>
      <c r="B19" s="217">
        <v>1</v>
      </c>
      <c r="C19" s="218">
        <v>413.81</v>
      </c>
      <c r="D19" s="221">
        <v>95.62</v>
      </c>
      <c r="E19" s="221">
        <v>500.14</v>
      </c>
      <c r="F19" s="242" t="s">
        <v>141</v>
      </c>
      <c r="G19" s="243" t="s">
        <v>156</v>
      </c>
      <c r="J19" s="183"/>
    </row>
    <row r="20" spans="1:12" ht="19.5" customHeight="1" x14ac:dyDescent="0.2">
      <c r="A20" s="222" t="s">
        <v>30</v>
      </c>
      <c r="B20" s="223">
        <v>66200</v>
      </c>
      <c r="C20" s="224">
        <v>441.48792129908458</v>
      </c>
      <c r="D20" s="225">
        <v>93.991087311179101</v>
      </c>
      <c r="E20" s="225">
        <v>522.439746223562</v>
      </c>
      <c r="F20" s="250" t="s">
        <v>157</v>
      </c>
      <c r="G20" s="251" t="s">
        <v>158</v>
      </c>
      <c r="J20" s="183"/>
    </row>
    <row r="21" spans="1:12" ht="26.25" customHeight="1" x14ac:dyDescent="0.2">
      <c r="A21" s="76" t="s">
        <v>72</v>
      </c>
      <c r="B21" s="217">
        <v>2233</v>
      </c>
      <c r="C21" s="218">
        <v>351.75314823107823</v>
      </c>
      <c r="D21" s="221">
        <v>83.438490819525313</v>
      </c>
      <c r="E21" s="221">
        <v>431.04660098522112</v>
      </c>
      <c r="F21" s="242" t="s">
        <v>159</v>
      </c>
      <c r="G21" s="243" t="s">
        <v>160</v>
      </c>
      <c r="J21" s="183"/>
    </row>
    <row r="22" spans="1:12" ht="24.75" customHeight="1" x14ac:dyDescent="0.2">
      <c r="A22" s="222" t="s">
        <v>32</v>
      </c>
      <c r="B22" s="223">
        <v>68433</v>
      </c>
      <c r="C22" s="224">
        <v>438.55983472885515</v>
      </c>
      <c r="D22" s="225">
        <v>93.646751274970825</v>
      </c>
      <c r="E22" s="225">
        <v>519.45754621308083</v>
      </c>
      <c r="F22" s="250" t="s">
        <v>162</v>
      </c>
      <c r="G22" s="251" t="s">
        <v>161</v>
      </c>
      <c r="J22" s="183"/>
    </row>
    <row r="23" spans="1:12" ht="7.5" customHeight="1" x14ac:dyDescent="0.25">
      <c r="A23" s="192"/>
      <c r="B23" s="193"/>
      <c r="C23" s="213"/>
      <c r="D23" s="194"/>
      <c r="E23" s="194"/>
      <c r="J23" s="183"/>
    </row>
    <row r="24" spans="1:12" ht="48.75" customHeight="1" x14ac:dyDescent="0.2">
      <c r="A24" s="226" t="s">
        <v>133</v>
      </c>
      <c r="B24" s="169">
        <v>47</v>
      </c>
      <c r="C24" s="227">
        <v>618.01297872340422</v>
      </c>
      <c r="D24" s="228">
        <v>100.47361702127658</v>
      </c>
      <c r="E24" s="228">
        <v>682.04276595744682</v>
      </c>
      <c r="F24" s="244" t="s">
        <v>163</v>
      </c>
      <c r="G24" s="245" t="s">
        <v>145</v>
      </c>
    </row>
    <row r="25" spans="1:12" ht="40.5" customHeight="1" x14ac:dyDescent="0.2">
      <c r="A25" s="226" t="s">
        <v>134</v>
      </c>
      <c r="B25" s="169">
        <v>282</v>
      </c>
      <c r="C25" s="227">
        <v>627.29741134751794</v>
      </c>
      <c r="D25" s="228">
        <v>76.157730496453922</v>
      </c>
      <c r="E25" s="227">
        <v>678.99507092198576</v>
      </c>
      <c r="F25" s="244" t="s">
        <v>164</v>
      </c>
      <c r="G25" s="245" t="s">
        <v>165</v>
      </c>
    </row>
    <row r="26" spans="1:12" ht="63" customHeight="1" x14ac:dyDescent="0.2">
      <c r="A26" s="226" t="s">
        <v>135</v>
      </c>
      <c r="B26" s="169">
        <v>0</v>
      </c>
      <c r="C26" s="227">
        <v>0</v>
      </c>
      <c r="D26" s="228">
        <v>0</v>
      </c>
      <c r="E26" s="227">
        <v>0</v>
      </c>
      <c r="F26" s="244"/>
      <c r="G26" s="245"/>
    </row>
    <row r="27" spans="1:12" ht="7.5" customHeight="1" x14ac:dyDescent="0.25">
      <c r="A27" s="195"/>
      <c r="B27" s="196"/>
      <c r="C27" s="198"/>
      <c r="D27" s="197"/>
      <c r="E27" s="198"/>
    </row>
    <row r="28" spans="1:12" ht="27.75" customHeight="1" x14ac:dyDescent="0.2">
      <c r="A28" s="214" t="s">
        <v>33</v>
      </c>
      <c r="B28" s="246">
        <v>68762</v>
      </c>
      <c r="C28" s="247">
        <v>439.45652613361699</v>
      </c>
      <c r="D28" s="248">
        <v>93.57969328989978</v>
      </c>
      <c r="E28" s="248">
        <v>520.22295570227402</v>
      </c>
      <c r="F28" s="249" t="s">
        <v>166</v>
      </c>
      <c r="G28" s="246" t="s">
        <v>161</v>
      </c>
    </row>
    <row r="29" spans="1:12" ht="24.75" customHeight="1" x14ac:dyDescent="0.25">
      <c r="A29" s="13"/>
      <c r="B29" s="14"/>
      <c r="C29" s="14"/>
      <c r="D29" s="15"/>
      <c r="E29" s="15"/>
    </row>
    <row r="30" spans="1:12" s="152" customFormat="1" ht="31.5" customHeight="1" x14ac:dyDescent="0.2">
      <c r="A30" s="274" t="s">
        <v>100</v>
      </c>
      <c r="B30" s="274"/>
      <c r="C30" s="274"/>
      <c r="D30" s="274"/>
      <c r="E30" s="274"/>
      <c r="F30" s="274"/>
      <c r="G30" s="274"/>
    </row>
    <row r="31" spans="1:12" s="152" customFormat="1" ht="20.25" customHeight="1" x14ac:dyDescent="0.2">
      <c r="A31" s="274" t="s">
        <v>93</v>
      </c>
      <c r="B31" s="274"/>
      <c r="C31" s="274"/>
      <c r="D31" s="274"/>
      <c r="E31" s="274"/>
      <c r="F31" s="274"/>
      <c r="G31" s="274"/>
    </row>
    <row r="32" spans="1:12" s="152" customFormat="1" ht="16.5" customHeight="1" x14ac:dyDescent="0.2">
      <c r="A32" s="265" t="s">
        <v>167</v>
      </c>
      <c r="B32" s="265"/>
      <c r="C32" s="265"/>
      <c r="D32" s="265"/>
      <c r="E32" s="265"/>
      <c r="F32" s="265"/>
      <c r="G32" s="265"/>
      <c r="L32" s="148"/>
    </row>
    <row r="33" spans="1:7" ht="20.25" customHeight="1" x14ac:dyDescent="0.2">
      <c r="A33" s="265"/>
      <c r="B33" s="265"/>
      <c r="C33" s="265"/>
      <c r="D33" s="265"/>
      <c r="E33" s="265"/>
      <c r="F33" s="265"/>
      <c r="G33" s="265"/>
    </row>
    <row r="34" spans="1:7" ht="31.5" customHeight="1" x14ac:dyDescent="0.2">
      <c r="A34" s="265" t="s">
        <v>169</v>
      </c>
      <c r="B34" s="265"/>
      <c r="C34" s="265"/>
      <c r="D34" s="265"/>
      <c r="E34" s="265"/>
      <c r="F34" s="265"/>
      <c r="G34" s="265"/>
    </row>
  </sheetData>
  <mergeCells count="15">
    <mergeCell ref="A7:G7"/>
    <mergeCell ref="A8:G8"/>
    <mergeCell ref="F10:F11"/>
    <mergeCell ref="A13:G13"/>
    <mergeCell ref="G10:G11"/>
    <mergeCell ref="F9:G9"/>
    <mergeCell ref="A34:G34"/>
    <mergeCell ref="C10:C11"/>
    <mergeCell ref="A10:A11"/>
    <mergeCell ref="B10:B11"/>
    <mergeCell ref="E10:E11"/>
    <mergeCell ref="D10:D11"/>
    <mergeCell ref="A30:G30"/>
    <mergeCell ref="A31:G31"/>
    <mergeCell ref="A32:G33"/>
  </mergeCells>
  <pageMargins left="0.11811023622047245" right="0.11811023622047245" top="0.55118110236220474" bottom="0.74803149606299213" header="0.11811023622047245" footer="0.11811023622047245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65" customWidth="1"/>
    <col min="2" max="2" width="15" style="165" customWidth="1"/>
    <col min="3" max="3" width="13.42578125" style="165" customWidth="1"/>
    <col min="4" max="4" width="15.85546875" style="165" customWidth="1"/>
    <col min="5" max="5" width="18.140625" style="165" customWidth="1"/>
    <col min="6" max="6" width="11.140625" style="165" customWidth="1"/>
    <col min="7" max="9" width="9.140625" style="165"/>
    <col min="10" max="10" width="24.28515625" style="165" customWidth="1"/>
    <col min="11" max="16384" width="9.140625" style="165"/>
  </cols>
  <sheetData>
    <row r="2" spans="1:10" ht="43.5" customHeight="1" x14ac:dyDescent="0.25">
      <c r="B2" s="182" t="s">
        <v>112</v>
      </c>
      <c r="C2" s="181"/>
    </row>
    <row r="3" spans="1:10" ht="36.75" customHeight="1" x14ac:dyDescent="0.25">
      <c r="B3" s="179" t="s">
        <v>103</v>
      </c>
      <c r="C3" s="167" t="s">
        <v>102</v>
      </c>
      <c r="D3" s="168" t="s">
        <v>105</v>
      </c>
      <c r="E3" s="166" t="s">
        <v>109</v>
      </c>
      <c r="F3" s="177" t="s">
        <v>104</v>
      </c>
    </row>
    <row r="4" spans="1:10" s="176" customFormat="1" ht="38.25" customHeight="1" x14ac:dyDescent="0.2">
      <c r="A4" s="178" t="s">
        <v>110</v>
      </c>
      <c r="B4" s="180">
        <v>499636</v>
      </c>
      <c r="C4" s="190" t="e">
        <f>#REF!-4681</f>
        <v>#REF!</v>
      </c>
      <c r="D4" s="190" t="e">
        <f>B4-C4</f>
        <v>#REF!</v>
      </c>
      <c r="E4" s="191">
        <v>42357</v>
      </c>
      <c r="F4" s="190" t="e">
        <f t="shared" ref="F4:F11" si="0">D4-E4</f>
        <v>#REF!</v>
      </c>
      <c r="G4" s="175"/>
      <c r="I4" s="175"/>
    </row>
    <row r="5" spans="1:10" s="176" customFormat="1" ht="24" customHeight="1" x14ac:dyDescent="0.2">
      <c r="A5" s="170" t="s">
        <v>38</v>
      </c>
      <c r="B5" s="180">
        <v>49691</v>
      </c>
      <c r="C5" s="190" t="e">
        <f>#REF!</f>
        <v>#REF!</v>
      </c>
      <c r="D5" s="190" t="e">
        <f t="shared" ref="D5:D13" si="1">B5-C5</f>
        <v>#REF!</v>
      </c>
      <c r="E5" s="191">
        <v>720</v>
      </c>
      <c r="F5" s="190" t="e">
        <f t="shared" si="0"/>
        <v>#REF!</v>
      </c>
      <c r="I5" s="175"/>
    </row>
    <row r="6" spans="1:10" s="176" customFormat="1" ht="41.25" customHeight="1" x14ac:dyDescent="0.2">
      <c r="A6" s="171" t="s">
        <v>111</v>
      </c>
      <c r="B6" s="180">
        <v>76956</v>
      </c>
      <c r="C6" s="190">
        <v>76956</v>
      </c>
      <c r="D6" s="190">
        <f t="shared" si="1"/>
        <v>0</v>
      </c>
      <c r="E6" s="191">
        <v>0</v>
      </c>
      <c r="F6" s="190">
        <f t="shared" si="0"/>
        <v>0</v>
      </c>
      <c r="I6" s="175"/>
    </row>
    <row r="7" spans="1:10" s="176" customFormat="1" ht="24" customHeight="1" x14ac:dyDescent="0.2">
      <c r="A7" s="157" t="s">
        <v>28</v>
      </c>
      <c r="B7" s="180">
        <v>626283</v>
      </c>
      <c r="C7" s="162" t="e">
        <f>SUM(C4:C6)</f>
        <v>#REF!</v>
      </c>
      <c r="D7" s="162" t="e">
        <f t="shared" si="1"/>
        <v>#REF!</v>
      </c>
      <c r="E7" s="163">
        <v>43077</v>
      </c>
      <c r="F7" s="162" t="e">
        <f t="shared" si="0"/>
        <v>#REF!</v>
      </c>
    </row>
    <row r="8" spans="1:10" s="176" customFormat="1" ht="24" customHeight="1" x14ac:dyDescent="0.2">
      <c r="A8" s="169" t="s">
        <v>29</v>
      </c>
      <c r="B8" s="180">
        <v>210507</v>
      </c>
      <c r="C8" s="160" t="e">
        <f>#REF!</f>
        <v>#REF!</v>
      </c>
      <c r="D8" s="160" t="e">
        <f t="shared" si="1"/>
        <v>#REF!</v>
      </c>
      <c r="E8" s="161">
        <v>9162</v>
      </c>
      <c r="F8" s="160" t="e">
        <f t="shared" si="0"/>
        <v>#REF!</v>
      </c>
      <c r="I8" s="175"/>
    </row>
    <row r="9" spans="1:10" s="176" customFormat="1" ht="36" customHeight="1" x14ac:dyDescent="0.2">
      <c r="A9" s="171" t="s">
        <v>39</v>
      </c>
      <c r="B9" s="180">
        <v>382</v>
      </c>
      <c r="C9" s="160" t="e">
        <f>#REF!</f>
        <v>#REF!</v>
      </c>
      <c r="D9" s="160" t="e">
        <f t="shared" si="1"/>
        <v>#REF!</v>
      </c>
      <c r="E9" s="161">
        <v>1</v>
      </c>
      <c r="F9" s="160" t="e">
        <f t="shared" si="0"/>
        <v>#REF!</v>
      </c>
      <c r="I9" s="175"/>
    </row>
    <row r="10" spans="1:10" s="176" customFormat="1" ht="24" customHeight="1" x14ac:dyDescent="0.2">
      <c r="A10" s="157" t="s">
        <v>30</v>
      </c>
      <c r="B10" s="180">
        <v>837172</v>
      </c>
      <c r="C10" s="162" t="e">
        <f>SUM(C7:C9)</f>
        <v>#REF!</v>
      </c>
      <c r="D10" s="162" t="e">
        <f t="shared" si="1"/>
        <v>#REF!</v>
      </c>
      <c r="E10" s="163">
        <v>52240</v>
      </c>
      <c r="F10" s="162" t="e">
        <f t="shared" si="0"/>
        <v>#REF!</v>
      </c>
    </row>
    <row r="11" spans="1:10" s="176" customFormat="1" ht="24" customHeight="1" x14ac:dyDescent="0.2">
      <c r="A11" s="169" t="s">
        <v>72</v>
      </c>
      <c r="B11" s="180">
        <v>95810</v>
      </c>
      <c r="C11" s="160" t="e">
        <f>#REF!</f>
        <v>#REF!</v>
      </c>
      <c r="D11" s="160" t="e">
        <f t="shared" si="1"/>
        <v>#REF!</v>
      </c>
      <c r="E11" s="161">
        <v>1831</v>
      </c>
      <c r="F11" s="160" t="e">
        <f t="shared" si="0"/>
        <v>#REF!</v>
      </c>
      <c r="I11" s="175"/>
    </row>
    <row r="12" spans="1:10" s="176" customFormat="1" ht="24" customHeight="1" x14ac:dyDescent="0.2">
      <c r="A12" s="169" t="s">
        <v>31</v>
      </c>
      <c r="B12" s="180">
        <v>199652</v>
      </c>
      <c r="C12" s="160" t="e">
        <f>#REF!</f>
        <v>#REF!</v>
      </c>
      <c r="D12" s="160" t="e">
        <f t="shared" si="1"/>
        <v>#REF!</v>
      </c>
      <c r="E12" s="161"/>
      <c r="F12" s="160"/>
      <c r="I12" s="175"/>
    </row>
    <row r="13" spans="1:10" s="176" customFormat="1" ht="24" customHeight="1" x14ac:dyDescent="0.2">
      <c r="A13" s="172" t="s">
        <v>32</v>
      </c>
      <c r="B13" s="180">
        <v>1132634</v>
      </c>
      <c r="C13" s="162" t="e">
        <f>SUM(C10:C12)</f>
        <v>#REF!</v>
      </c>
      <c r="D13" s="162" t="e">
        <f t="shared" si="1"/>
        <v>#REF!</v>
      </c>
      <c r="E13" s="164">
        <v>54071</v>
      </c>
      <c r="F13" s="158" t="e">
        <f>D13-E13</f>
        <v>#REF!</v>
      </c>
      <c r="I13" s="175"/>
      <c r="J13" s="175"/>
    </row>
    <row r="16" spans="1:10" x14ac:dyDescent="0.25">
      <c r="B16" s="186" t="s">
        <v>114</v>
      </c>
      <c r="C16" s="186" t="s">
        <v>115</v>
      </c>
    </row>
    <row r="17" spans="1:6" x14ac:dyDescent="0.25">
      <c r="A17" s="187" t="s">
        <v>106</v>
      </c>
      <c r="B17" s="187" t="e">
        <f>'u KOLOVOZU 2023.'!B28-#REF!</f>
        <v>#REF!</v>
      </c>
      <c r="C17" s="187" t="e">
        <f>'u KOLOVOZU 2023.'!E28-#REF!</f>
        <v>#REF!</v>
      </c>
    </row>
    <row r="18" spans="1:6" x14ac:dyDescent="0.25">
      <c r="A18" s="187" t="s">
        <v>107</v>
      </c>
      <c r="B18" s="187" t="e">
        <f>'u KOLOVOZU 2023.'!B36-#REF!</f>
        <v>#REF!</v>
      </c>
      <c r="C18" s="187" t="e">
        <f>'u KOLOVOZU 2023.'!E36-#REF!</f>
        <v>#REF!</v>
      </c>
    </row>
    <row r="19" spans="1:6" x14ac:dyDescent="0.25">
      <c r="A19" s="187" t="s">
        <v>113</v>
      </c>
      <c r="B19" s="187" t="e">
        <f>'u KOLOVOZU 2023.'!B43-#REF!</f>
        <v>#REF!</v>
      </c>
      <c r="C19" s="187" t="e">
        <f>'u KOLOVOZU 2023.'!E43-#REF!</f>
        <v>#REF!</v>
      </c>
    </row>
    <row r="20" spans="1:6" x14ac:dyDescent="0.25">
      <c r="A20" s="173" t="s">
        <v>108</v>
      </c>
      <c r="B20" s="184" t="e">
        <f>'u KOLOVOZU 2023.'!B45-#REF!</f>
        <v>#REF!</v>
      </c>
      <c r="C20" s="173" t="e">
        <f>'u KOLOVOZU 2023.'!E45-#REF!</f>
        <v>#REF!</v>
      </c>
    </row>
    <row r="22" spans="1:6" x14ac:dyDescent="0.25">
      <c r="B22" s="165">
        <v>54311</v>
      </c>
    </row>
    <row r="23" spans="1:6" x14ac:dyDescent="0.25">
      <c r="B23" s="189" t="e">
        <f>B22-B20</f>
        <v>#REF!</v>
      </c>
    </row>
    <row r="25" spans="1:6" x14ac:dyDescent="0.25">
      <c r="B25" s="185" t="s">
        <v>119</v>
      </c>
      <c r="C25" s="188" t="s">
        <v>121</v>
      </c>
      <c r="D25" s="185" t="s">
        <v>122</v>
      </c>
      <c r="E25" s="185" t="s">
        <v>123</v>
      </c>
    </row>
    <row r="26" spans="1:6" x14ac:dyDescent="0.25">
      <c r="A26" s="165" t="s">
        <v>116</v>
      </c>
      <c r="B26" s="187" t="e">
        <f>'u KOLOVOZU 2023.'!B25-#REF!</f>
        <v>#REF!</v>
      </c>
      <c r="C26" s="187" t="e">
        <f>('u KOLOVOZU 2023.'!B32+'u KOLOVOZU 2023.'!B33)-(#REF!+#REF!)</f>
        <v>#REF!</v>
      </c>
      <c r="D26" s="187" t="e">
        <f>'u KOLOVOZU 2023.'!E25-#REF!</f>
        <v>#REF!</v>
      </c>
      <c r="E26" s="187" t="e">
        <f>('u KOLOVOZU 2023.'!E32+'u KOLOVOZU 2023.'!E33)-(#REF!+#REF!)</f>
        <v>#REF!</v>
      </c>
    </row>
    <row r="27" spans="1:6" x14ac:dyDescent="0.25">
      <c r="A27" s="165" t="s">
        <v>118</v>
      </c>
      <c r="B27" s="187" t="e">
        <f>'u KOLOVOZU 2023.'!B26-#REF!</f>
        <v>#REF!</v>
      </c>
      <c r="C27" s="187" t="e">
        <f>'u KOLOVOZU 2023.'!B34-#REF!</f>
        <v>#REF!</v>
      </c>
      <c r="D27" s="187" t="e">
        <f>'u KOLOVOZU 2023.'!E26-#REF!</f>
        <v>#REF!</v>
      </c>
      <c r="E27" s="187" t="e">
        <f>'u KOLOVOZU 2023.'!E34-#REF!</f>
        <v>#REF!</v>
      </c>
    </row>
    <row r="28" spans="1:6" x14ac:dyDescent="0.25">
      <c r="A28" s="165" t="s">
        <v>117</v>
      </c>
      <c r="B28" s="187" t="e">
        <f>'u KOLOVOZU 2023.'!B27-#REF!</f>
        <v>#REF!</v>
      </c>
      <c r="C28" s="187" t="e">
        <f>'u KOLOVOZU 2023.'!B35-#REF!</f>
        <v>#REF!</v>
      </c>
      <c r="D28" s="187" t="e">
        <f>'u KOLOVOZU 2023.'!E27-#REF!</f>
        <v>#REF!</v>
      </c>
      <c r="E28" s="187" t="e">
        <f>'u KOLOVOZU 2023.'!E35-#REF!</f>
        <v>#REF!</v>
      </c>
    </row>
    <row r="29" spans="1:6" x14ac:dyDescent="0.25">
      <c r="A29" s="165" t="s">
        <v>120</v>
      </c>
      <c r="B29" s="187" t="e">
        <f>'u KOLOVOZU 2023.'!B28-#REF!</f>
        <v>#REF!</v>
      </c>
      <c r="C29" s="187" t="e">
        <f>'u KOLOVOZU 2023.'!B36-#REF!</f>
        <v>#REF!</v>
      </c>
      <c r="D29" s="187" t="e">
        <f>'u KOLOVOZU 2023.'!E28-#REF!</f>
        <v>#REF!</v>
      </c>
      <c r="E29" s="187" t="e">
        <f>'u KOLOVOZU 2023.'!E36-#REF!</f>
        <v>#REF!</v>
      </c>
    </row>
    <row r="31" spans="1:6" x14ac:dyDescent="0.25">
      <c r="A31" s="174"/>
      <c r="B31" s="174"/>
      <c r="C31" s="174"/>
      <c r="D31" s="174"/>
      <c r="E31" s="174"/>
      <c r="F31" s="174"/>
    </row>
    <row r="32" spans="1:6" x14ac:dyDescent="0.25">
      <c r="A32" s="174"/>
      <c r="B32" s="174"/>
      <c r="C32" s="174"/>
      <c r="D32" s="174"/>
      <c r="E32" s="174"/>
      <c r="F32" s="174"/>
    </row>
    <row r="33" spans="1:6" x14ac:dyDescent="0.25">
      <c r="A33" s="174"/>
      <c r="B33" s="174"/>
      <c r="C33" s="174"/>
      <c r="D33" s="174"/>
      <c r="E33" s="174"/>
      <c r="F33" s="174"/>
    </row>
    <row r="34" spans="1:6" x14ac:dyDescent="0.25">
      <c r="A34" s="174"/>
      <c r="B34" s="174"/>
      <c r="C34" s="174"/>
      <c r="D34" s="174"/>
      <c r="E34" s="174"/>
      <c r="F34" s="174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KOLOVOZU 2023.</vt:lpstr>
      <vt:lpstr>u KOLOVOZ 2023.-prema svotama</vt:lpstr>
      <vt:lpstr>u KOLOVOZU 2023.-svote bez MU</vt:lpstr>
      <vt:lpstr>DOM u KOLOVOZU 2023.</vt:lpstr>
      <vt:lpstr>kontrola (2)</vt:lpstr>
      <vt:lpstr>'DOM u KOLOVOZU 2023.'!Podrucje_ispisa</vt:lpstr>
      <vt:lpstr>'u KOLOVOZ 2023.-prema svotama'!Podrucje_ispisa</vt:lpstr>
      <vt:lpstr>'u KOLOVOZU 2023.'!Podrucje_ispisa</vt:lpstr>
      <vt:lpstr>'u KOLOVOZU 2023.-svote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2023-08-02T07:14:47Z</cp:lastPrinted>
  <dcterms:created xsi:type="dcterms:W3CDTF">2012-01-05T13:22:43Z</dcterms:created>
  <dcterms:modified xsi:type="dcterms:W3CDTF">2023-08-18T09:09:46Z</dcterms:modified>
</cp:coreProperties>
</file>